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sdx" ContentType="application/vnd.ms-visio.drawing"/>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4.xml" ContentType="application/vnd.openxmlformats-officedocument.drawing+xml"/>
  <Override PartName="/xl/comments6.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5.xml" ContentType="application/vnd.openxmlformats-officedocument.drawing+xml"/>
  <Override PartName="/xl/comments7.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omments8.xml" ContentType="application/vnd.openxmlformats-officedocument.spreadsheetml.comments+xml"/>
  <Override PartName="/xl/drawings/drawing6.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9.xml" ContentType="application/vnd.openxmlformats-officedocument.spreadsheetml.comments+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10.xml" ContentType="application/vnd.openxmlformats-officedocument.spreadsheetml.comments+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drawings/drawing8.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omments11.xml" ContentType="application/vnd.openxmlformats-officedocument.spreadsheetml.comments+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drawings/drawing9.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12.xml" ContentType="application/vnd.openxmlformats-officedocument.spreadsheetml.comments+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8" Type="http://schemas.openxmlformats.org/officeDocument/2006/relationships/custom-properties" Target="docProps/custom.xml"/><Relationship Id="rId7" Type="http://schemas.openxmlformats.org/officeDocument/2006/relationships/extended-properties" Target="docProps/app.xml"/><Relationship Id="rId1" Type="http://schemas.openxmlformats.org/officeDocument/2006/relationships/officeDocument" Target="xl/workbook.xml"/><Relationship Id="rId6" Type="http://schemas.openxmlformats.org/package/2006/relationships/metadata/core-properties" Target="docProps/core.xml"/><Relationship Id="rId5" Type="http://schemas.microsoft.com/office/2006/relationships/ui/userCustomization" Target="userCustomization/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jianbo.deng\Desktop\"/>
    </mc:Choice>
  </mc:AlternateContent>
  <bookViews>
    <workbookView xWindow="0" yWindow="0" windowWidth="19740" windowHeight="8370" tabRatio="879" firstSheet="8" activeTab="8"/>
  </bookViews>
  <sheets>
    <sheet name="CB_DATA_" sheetId="1" state="veryHidden" r:id="rId1"/>
    <sheet name="报告封面" sheetId="2" r:id="rId2"/>
    <sheet name="目录" sheetId="3" r:id="rId3"/>
    <sheet name="填写说明" sheetId="4" r:id="rId4"/>
    <sheet name="项目属性" sheetId="5" r:id="rId5"/>
    <sheet name="项目度量分析计划" sheetId="23" r:id="rId6"/>
    <sheet name="预测-结果" sheetId="24" r:id="rId7"/>
    <sheet name="预测-指导" sheetId="25" r:id="rId8"/>
    <sheet name="总模型" sheetId="26" r:id="rId9"/>
    <sheet name="迭代模型" sheetId="27" r:id="rId10"/>
    <sheet name="需求" sheetId="10" r:id="rId11"/>
    <sheet name="工作量分布" sheetId="11" r:id="rId12"/>
    <sheet name="规模" sheetId="12" r:id="rId13"/>
    <sheet name="项目进度" sheetId="13" r:id="rId14"/>
    <sheet name="过程产出缺陷度量" sheetId="28" r:id="rId15"/>
    <sheet name="测试及验收缺陷度量" sheetId="15" r:id="rId16"/>
    <sheet name="人员统计" sheetId="16" r:id="rId17"/>
    <sheet name="人员基本信息" sheetId="20" r:id="rId18"/>
    <sheet name="根因分析" sheetId="17" r:id="rId19"/>
    <sheet name="附录-节假日" sheetId="19" r:id="rId20"/>
  </sheets>
  <externalReferences>
    <externalReference r:id="rId21"/>
    <externalReference r:id="rId22"/>
    <externalReference r:id="rId23"/>
    <externalReference r:id="rId24"/>
    <externalReference r:id="rId25"/>
    <externalReference r:id="rId26"/>
    <externalReference r:id="rId27"/>
    <externalReference r:id="rId28"/>
    <externalReference r:id="rId29"/>
  </externalReferences>
  <definedNames>
    <definedName name="\a" localSheetId="9">#REF!</definedName>
    <definedName name="\a" localSheetId="14">#REF!</definedName>
    <definedName name="\a" localSheetId="8">#REF!</definedName>
    <definedName name="\a">#REF!</definedName>
    <definedName name="\c" localSheetId="9">#REF!</definedName>
    <definedName name="\c" localSheetId="14">#REF!</definedName>
    <definedName name="\c" localSheetId="8">#REF!</definedName>
    <definedName name="\c">#REF!</definedName>
    <definedName name="\d" localSheetId="9">#REF!</definedName>
    <definedName name="\d" localSheetId="14">#REF!</definedName>
    <definedName name="\d" localSheetId="8">#REF!</definedName>
    <definedName name="\d">#REF!</definedName>
    <definedName name="\e" localSheetId="9">#REF!</definedName>
    <definedName name="\e" localSheetId="14">#REF!</definedName>
    <definedName name="\e" localSheetId="8">#REF!</definedName>
    <definedName name="\e">#REF!</definedName>
    <definedName name="\p" localSheetId="9">#REF!</definedName>
    <definedName name="\p" localSheetId="14">#REF!</definedName>
    <definedName name="\p" localSheetId="8">#REF!</definedName>
    <definedName name="\p">#REF!</definedName>
    <definedName name="\s" localSheetId="9">#REF!</definedName>
    <definedName name="\s" localSheetId="14">#REF!</definedName>
    <definedName name="\s" localSheetId="8">#REF!</definedName>
    <definedName name="\s">#REF!</definedName>
    <definedName name="\w" localSheetId="9">#REF!</definedName>
    <definedName name="\w" localSheetId="14">#REF!</definedName>
    <definedName name="\w" localSheetId="8">#REF!</definedName>
    <definedName name="\w">#REF!</definedName>
    <definedName name="_Dist_Bin" localSheetId="9" hidden="1">#REF!</definedName>
    <definedName name="_Dist_Bin" localSheetId="14" hidden="1">#REF!</definedName>
    <definedName name="_Dist_Bin" localSheetId="8" hidden="1">#REF!</definedName>
    <definedName name="_Dist_Bin" hidden="1">#REF!</definedName>
    <definedName name="_Dist_Values" localSheetId="9" hidden="1">#REF!</definedName>
    <definedName name="_Dist_Values" localSheetId="14" hidden="1">#REF!</definedName>
    <definedName name="_Dist_Values" localSheetId="8" hidden="1">#REF!</definedName>
    <definedName name="_Dist_Values" hidden="1">#REF!</definedName>
    <definedName name="_Fill" localSheetId="9" hidden="1">#REF!</definedName>
    <definedName name="_Fill" localSheetId="14" hidden="1">#REF!</definedName>
    <definedName name="_Fill" localSheetId="8" hidden="1">#REF!</definedName>
    <definedName name="_Fill" hidden="1">#REF!</definedName>
    <definedName name="_xlnm._FilterDatabase" localSheetId="16" hidden="1">人员统计!$A$7:$AL$46</definedName>
    <definedName name="_Key1" localSheetId="9" hidden="1">#REF!</definedName>
    <definedName name="_Key1" localSheetId="14" hidden="1">#REF!</definedName>
    <definedName name="_Key1" localSheetId="8" hidden="1">#REF!</definedName>
    <definedName name="_Key1" hidden="1">#REF!</definedName>
    <definedName name="_Order1" hidden="1">255</definedName>
    <definedName name="_Sort" localSheetId="9" hidden="1">#REF!</definedName>
    <definedName name="_Sort" localSheetId="14" hidden="1">#REF!</definedName>
    <definedName name="_Sort" localSheetId="8" hidden="1">#REF!</definedName>
    <definedName name="_Sort" hidden="1">#REF!</definedName>
    <definedName name="_VER1" localSheetId="9">'[1]封面 '!#REF!</definedName>
    <definedName name="_VER1" localSheetId="14">'[1]封面 '!#REF!</definedName>
    <definedName name="_VER1" localSheetId="8">'[1]封面 '!#REF!</definedName>
    <definedName name="_VER1">'[1]封面 '!#REF!</definedName>
    <definedName name="A" localSheetId="9">#REF!</definedName>
    <definedName name="A" localSheetId="14">#REF!</definedName>
    <definedName name="A" localSheetId="8">#REF!</definedName>
    <definedName name="A">#REF!</definedName>
    <definedName name="AA" localSheetId="9">#REF!</definedName>
    <definedName name="AA" localSheetId="14">#REF!</definedName>
    <definedName name="AA" localSheetId="8">#REF!</definedName>
    <definedName name="AA">#REF!</definedName>
    <definedName name="AAA" localSheetId="9">#REF!</definedName>
    <definedName name="AAA" localSheetId="14">#REF!</definedName>
    <definedName name="AAA" localSheetId="8">#REF!</definedName>
    <definedName name="AAA">#REF!</definedName>
    <definedName name="AAAA" localSheetId="9">迭代模型!AAAA</definedName>
    <definedName name="AAAA" localSheetId="14">#N/A</definedName>
    <definedName name="AAAA" localSheetId="8">总模型!AAAA</definedName>
    <definedName name="AAAA">迭代模型!AAAA</definedName>
    <definedName name="AB" localSheetId="9">#REF!</definedName>
    <definedName name="AB" localSheetId="14">#REF!</definedName>
    <definedName name="AB" localSheetId="8">#REF!</definedName>
    <definedName name="AB">#REF!</definedName>
    <definedName name="Access_Button" hidden="1">"BugTBLU0_LMS11_List"</definedName>
    <definedName name="AccessDatabase" hidden="1">"B:\Users\Docomo\バグ管理\BugTBLU0.mdb"</definedName>
    <definedName name="ActEffort" localSheetId="14">#REF!</definedName>
    <definedName name="ActEffort">#REF!</definedName>
    <definedName name="Action">[2]基础配置表!$A$2:$A$53</definedName>
    <definedName name="Activity">[2]ODC配置表!$A$2:$A$12</definedName>
    <definedName name="Age">[2]ODC配置表!$H$2:$H$6</definedName>
    <definedName name="Backend" localSheetId="9">#REF!</definedName>
    <definedName name="Backend" localSheetId="14">#REF!</definedName>
    <definedName name="Backend" localSheetId="8">#REF!</definedName>
    <definedName name="Backend">#REF!</definedName>
    <definedName name="BackendP" localSheetId="9">#REF!</definedName>
    <definedName name="BackendP" localSheetId="14">#REF!</definedName>
    <definedName name="BackendP" localSheetId="8">#REF!</definedName>
    <definedName name="BackendP">#REF!</definedName>
    <definedName name="BBB" localSheetId="9">#REF!</definedName>
    <definedName name="BBB" localSheetId="14">#REF!</definedName>
    <definedName name="BBB" localSheetId="8">#REF!</definedName>
    <definedName name="BBB">#REF!</definedName>
    <definedName name="BugTBLU0_LMS11_List" localSheetId="9">#REF!</definedName>
    <definedName name="BugTBLU0_LMS11_List" localSheetId="14">#REF!</definedName>
    <definedName name="BugTBLU0_LMS11_List" localSheetId="8">#REF!</definedName>
    <definedName name="BugTBLU0_LMS11_List">#REF!</definedName>
    <definedName name="CB_01c55f9f866c42f6b63e767411d3a094" localSheetId="8" hidden="1">总模型!$I$60</definedName>
    <definedName name="CB_03f504e7c7724c379d5bff130f919220" localSheetId="9" hidden="1">迭代模型!$C$28</definedName>
    <definedName name="CB_066f09643cc24a419605ecf196688385" localSheetId="8" hidden="1">总模型!$X$43</definedName>
    <definedName name="CB_07d25e9b04e34226b8d2b807d1a4f608" localSheetId="8" hidden="1">总模型!$C$65</definedName>
    <definedName name="CB_0f5cee040e63468582c0ba04783a687d" localSheetId="9" hidden="1">迭代模型!$I$39</definedName>
    <definedName name="CB_1055419c52e747d1bb06ab8a050b4c93" localSheetId="0" hidden="1">#N/A</definedName>
    <definedName name="CB_12970303857c40e78cbd9e809f4e35f1" localSheetId="9" hidden="1">迭代模型!$I$40</definedName>
    <definedName name="CB_13a87ddbf9bc45af9984b48de5560067" localSheetId="9" hidden="1">迭代模型!$M$29</definedName>
    <definedName name="CB_1713c8f4487c444794e4d03ca5c29a43" localSheetId="9" hidden="1">迭代模型!$Z$26</definedName>
    <definedName name="CB_175e2ef59ddd444bb75ff0a395df1dc0" localSheetId="0" hidden="1">#N/A</definedName>
    <definedName name="CB_1a54e055cce04566941af19111c7b417" localSheetId="9" hidden="1">迭代模型!$M$28</definedName>
    <definedName name="CB_2282b02c9b4c4558a5f38552166478f7" localSheetId="9" hidden="1">迭代模型!$I$45</definedName>
    <definedName name="CB_2492e6996dc4454b8289d41d196d8f3d" localSheetId="9" hidden="1">迭代模型!$G$34</definedName>
    <definedName name="CB_28a2e8a85a3d43dfa3ed0c0e27f3b072" localSheetId="9" hidden="1">迭代模型!$X$26</definedName>
    <definedName name="CB_28a85be4fd2c4fae8bd75a2f1033717b" localSheetId="8" hidden="1">总模型!$E$65</definedName>
    <definedName name="CB_294888a44f5440cdab6f00a76a0ac139" localSheetId="8" hidden="1">总模型!$G$47</definedName>
    <definedName name="CB_2da235539c5f40a7ab81cfddf982082f" localSheetId="8" hidden="1">总模型!$I$47</definedName>
    <definedName name="CB_340b0bc6d7514eb89a5666603b86220d" localSheetId="9" hidden="1">迭代模型!$C$34</definedName>
    <definedName name="CB_3de5da3f020740a89918168d53d1c996" localSheetId="8" hidden="1">总模型!$I$56</definedName>
    <definedName name="CB_3ef0ac369d1b4a838214e96d52a1c897" localSheetId="9" hidden="1">迭代模型!$I$44</definedName>
    <definedName name="CB_3fe45d8b364348b88afb7bdfa8132507" localSheetId="9" hidden="1">迭代模型!$I$38</definedName>
    <definedName name="CB_466149affa5946778bb6839ee2aa2a25" localSheetId="8" hidden="1">总模型!$G$56</definedName>
    <definedName name="CB_480a3800b99b4645a0287d07008626b4" localSheetId="9" hidden="1">迭代模型!$C$35</definedName>
    <definedName name="CB_48ebec21ed8846fda73e484a7d563a8d" localSheetId="8" hidden="1">总模型!$Y$43</definedName>
    <definedName name="CB_4a93ccdefa894b8ab94089fe4fd57995" localSheetId="9" hidden="1">迭代模型!$C$37</definedName>
    <definedName name="CB_4b03cbf3e8c14ff0bf47f7682a23d2df" localSheetId="8" hidden="1">总模型!$G$59</definedName>
    <definedName name="CB_4b88e32533114c799e9d7716ce057f93" localSheetId="8" hidden="1">总模型!$G$65</definedName>
    <definedName name="CB_4ceb6a7e5a1c4c3b98a7c3cad99069f2" localSheetId="9" hidden="1">迭代模型!$I$42</definedName>
    <definedName name="CB_4d5292b0e9a34193823fec6fa712c6b0" localSheetId="9" hidden="1">迭代模型!$G$38</definedName>
    <definedName name="CB_4dd68a3be8954d74b4a3846fefc1eaf4" localSheetId="8" hidden="1">总模型!$I$63</definedName>
    <definedName name="CB_4e76327ed06a4d07967ee2abc1decf00" localSheetId="9" hidden="1">迭代模型!$C$27</definedName>
    <definedName name="CB_528016d756944b96aa99947e0e2796cb" localSheetId="9" hidden="1">迭代模型!$G$28</definedName>
    <definedName name="CB_5475d27287644d5c9945cf523d68fc9d" localSheetId="8" hidden="1">总模型!$Z$43</definedName>
    <definedName name="CB_558d7df801054af3bedcd414002a9179" localSheetId="8" hidden="1">总模型!$C$56</definedName>
    <definedName name="CB_5ab2e471552f46a5897b13f291757d99" localSheetId="8" hidden="1">总模型!$I$50</definedName>
    <definedName name="CB_5b9940299f2f468694a296aa8985ecea" localSheetId="8" hidden="1">总模型!$E$50</definedName>
    <definedName name="CB_5cd0906bd3f049e39b1f775fb757d1f7" localSheetId="8" hidden="1">总模型!$C$47</definedName>
    <definedName name="CB_5f481313a0f648a492c16686206406a7" localSheetId="9" hidden="1">迭代模型!$G$26</definedName>
    <definedName name="CB_5f980e4420a7480891b3ff422a01bc05" localSheetId="8" hidden="1">总模型!$I$54</definedName>
    <definedName name="CB_615ffed7c45140cba8c2593f0797149f" localSheetId="8" hidden="1">总模型!$C$50</definedName>
    <definedName name="CB_63d30cad23a14ad1abcdc29e9381d1b7" localSheetId="9" hidden="1">迭代模型!$G$37</definedName>
    <definedName name="CB_6a454f4b734a43c19719046cf78f92f5" localSheetId="8" hidden="1">总模型!$I$62</definedName>
    <definedName name="CB_6d635ad374f2431980defa80779db86c" localSheetId="8" hidden="1">总模型!$Z$44</definedName>
    <definedName name="CB_75d82e8c0e1646f3b364e104aa5dc8f0" localSheetId="9" hidden="1">迭代模型!$G$32</definedName>
    <definedName name="CB_79f1306d42a54fe68e3968b233f664be" localSheetId="8" hidden="1">总模型!$E$59</definedName>
    <definedName name="CB_7d158c7a049e4c5eb647146a174c355a" localSheetId="0" hidden="1">#N/A</definedName>
    <definedName name="CB_83c7647225f248b2b15a91cfe3c77d37" localSheetId="8" hidden="1">总模型!$I$57</definedName>
    <definedName name="CB_85d187d58437408fae43150785c65a7a" localSheetId="9" hidden="1">迭代模型!$G$27</definedName>
    <definedName name="CB_8af855ae7c3e45488b3fd2fa2527458a" localSheetId="8" hidden="1">总模型!$G$62</definedName>
    <definedName name="CB_8d8937e91a4e46ee9f6438abaff9c44f" localSheetId="9" hidden="1">迭代模型!$G$31</definedName>
    <definedName name="CB_93bc1bacca62434d882bc34e029c9880" localSheetId="8" hidden="1">总模型!$E$47</definedName>
    <definedName name="CB_953db35f0aa24151b9fbf691cd50a0d3" localSheetId="9" hidden="1">迭代模型!$E$37</definedName>
    <definedName name="CB_955008308c83451eb90fd16655927f81" localSheetId="8" hidden="1">总模型!$G$53</definedName>
    <definedName name="CB_9603d88963b340189a25f9a410f1dd85" localSheetId="9" hidden="1">迭代模型!$I$34</definedName>
    <definedName name="CB_993b0be0cd6d44708a2c8b6dc242e14f" localSheetId="9" hidden="1">迭代模型!$G$35</definedName>
    <definedName name="CB_9a8913d4b59646538e8c4953c027b861" localSheetId="9" hidden="1">迭代模型!$C$38</definedName>
    <definedName name="CB_a448254d6e8740c89dd4ed7551415e01" localSheetId="9" hidden="1">迭代模型!$Y$26</definedName>
    <definedName name="CB_a4489031f1974b94bb18b9d5131d697e" localSheetId="9" hidden="1">迭代模型!$E$28</definedName>
    <definedName name="CB_a9be9c3f67924d6695b86a01d88f6b07" localSheetId="8" hidden="1">总模型!$C$42</definedName>
    <definedName name="CB_b118e5c7664f48769394311a93b24638" localSheetId="8" hidden="1">总模型!$G$42</definedName>
    <definedName name="CB_b1f51e08d5ee49a89b0f2fb714c97609" localSheetId="9" hidden="1">迭代模型!$M$30</definedName>
    <definedName name="CB_ba58c65ef2254ffcb259c0ef4403b362" localSheetId="9" hidden="1">迭代模型!$C$26</definedName>
    <definedName name="CB_bbf20b3a2c76463590afd17d3e9f8520" localSheetId="8" hidden="1">总模型!$C$59</definedName>
    <definedName name="CB_bc7dbaa8e2f745488f8f1fe1f515805e" localSheetId="8" hidden="1">总模型!$C$62</definedName>
    <definedName name="CB_bf7dfdc1f94643879c560e7517bf48b4" localSheetId="8" hidden="1">总模型!$E$56</definedName>
    <definedName name="CB_Block_00000000000000000000000000000000" localSheetId="0" hidden="1">"'7.0.0.0"</definedName>
    <definedName name="CB_Block_00000000000000000000000000000000" localSheetId="9" hidden="1">"'7.0.0.0"</definedName>
    <definedName name="CB_Block_00000000000000000000000000000000" localSheetId="8" hidden="1">"'7.0.0.0"</definedName>
    <definedName name="CB_Block_00000000000000000000000000000001" localSheetId="0" hidden="1">"'636778931983843643"</definedName>
    <definedName name="CB_Block_00000000000000000000000000000001" localSheetId="9" hidden="1">"'636778931985247634"</definedName>
    <definedName name="CB_Block_00000000000000000000000000000001" localSheetId="8" hidden="1">"'636778931984623638"</definedName>
    <definedName name="CB_Block_00000000000000000000000000000003" localSheetId="0" hidden="1">"'11.1.4100.0"</definedName>
    <definedName name="CB_Block_00000000000000000000000000000003" localSheetId="9" hidden="1">"'11.1.4100.0"</definedName>
    <definedName name="CB_Block_00000000000000000000000000000003" localSheetId="8" hidden="1">"'11.1.4100.0"</definedName>
    <definedName name="CB_BlockExt_00000000000000000000000000000003" localSheetId="0" hidden="1">"'11.1.2.4.000"</definedName>
    <definedName name="CB_BlockExt_00000000000000000000000000000003" localSheetId="9" hidden="1">"'11.1.2.4.000"</definedName>
    <definedName name="CB_BlockExt_00000000000000000000000000000003" localSheetId="8" hidden="1">"'11.1.2.4.000"</definedName>
    <definedName name="CB_c599631f98df4f0bb0723e42c7a70254" localSheetId="9" hidden="1">迭代模型!$I$37</definedName>
    <definedName name="CB_c964a33fe5024320b084032b8d89eb7b" localSheetId="9" hidden="1">迭代模型!$W$26</definedName>
    <definedName name="CB_cc4748c5fe8e46b2a5a3917f086051e2" localSheetId="8" hidden="1">总模型!$I$53</definedName>
    <definedName name="CB_d04be1a534b34e47a8943e229760c0cc" localSheetId="9" hidden="1">迭代模型!$G$42</definedName>
    <definedName name="CB_d3aba413a79d404ab284f245064fa5cc" localSheetId="8" hidden="1">总模型!$E$53</definedName>
    <definedName name="CB_d43c9e3aaaf241bc9c5ed6463c0fda61" localSheetId="9" hidden="1">迭代模型!$E$27</definedName>
    <definedName name="CB_d5d329a712df486db3b8cefc34f52a68" localSheetId="8" hidden="1">总模型!$I$51</definedName>
    <definedName name="CB_d811c843d6ce4709bbef75539a5d970e" localSheetId="9" hidden="1">迭代模型!$Z$28</definedName>
    <definedName name="CB_d92ce9ce19e444ea8697c2f2104c97ea" localSheetId="9" hidden="1">迭代模型!$G$30</definedName>
    <definedName name="CB_de469b51d85f4e7e96647ec8a848d7f9" localSheetId="8" hidden="1">总模型!$I$59</definedName>
    <definedName name="CB_df88c80c79f84f3f9b348a8344c47858" localSheetId="0" hidden="1">#N/A</definedName>
    <definedName name="CB_e27718bf663f4db4b0e8caf7aee72d77" localSheetId="8" hidden="1">总模型!$I$48</definedName>
    <definedName name="CB_e4e1eb2a26ff42e59d8ecbc761237284" localSheetId="9" hidden="1">迭代模型!$M$27</definedName>
    <definedName name="CB_ec6af343bb3b45408fd9727ee9820e47" localSheetId="8" hidden="1">总模型!$E$62</definedName>
    <definedName name="CB_edc5dbc61bdb4207820a25e29d0ba243" localSheetId="9" hidden="1">迭代模型!$E$26</definedName>
    <definedName name="CB_ef03deff93b44fcf870b05ba9e25f6d6" localSheetId="8" hidden="1">总模型!$W$43</definedName>
    <definedName name="CB_f6976b201c604e2290553c1fabc11292" localSheetId="9" hidden="1">迭代模型!$E$38</definedName>
    <definedName name="CB_f77f1326a5b740c48b68857543f45e02" localSheetId="8" hidden="1">总模型!$E$42</definedName>
    <definedName name="CB_f7d85acae6fc4280b26e85f966df3b0b" localSheetId="8" hidden="1">总模型!$G$50</definedName>
    <definedName name="CB_fbf369c8010b49b18a0091df02db1c21" localSheetId="9" hidden="1">迭代模型!$I$43</definedName>
    <definedName name="CB_fd981e1bd4934171b3f5cab9add55a9c" localSheetId="8" hidden="1">总模型!$C$53</definedName>
    <definedName name="CBCR_04afb740989c465e8a6881135bb37420" localSheetId="9" hidden="1">迭代模型!$J$44</definedName>
    <definedName name="CBCR_069ccfe8764a4164b0dd4721085e8df0" localSheetId="9" hidden="1">迭代模型!$I$44</definedName>
    <definedName name="CBCR_0f5b33cf9f674e6796097102681239cd" localSheetId="8" hidden="1">总模型!$G$42</definedName>
    <definedName name="CBCR_12ebb4ddaaa54fd799d9463b5295223a" localSheetId="9" hidden="1">迭代模型!$F$38</definedName>
    <definedName name="CBCR_1334044442ac479eb45daf1d406205f6" localSheetId="8" hidden="1">总模型!$F$65</definedName>
    <definedName name="CBCR_1460305362264a6e97acf20650a25909" localSheetId="9" hidden="1">迭代模型!$H$26</definedName>
    <definedName name="CBCR_16c1ae98eacb43d89c594be218c6f9c9" localSheetId="8" hidden="1">总模型!$H$65</definedName>
    <definedName name="CBCR_19ca4f86a58e4dd782d0baec0a4ce5b0" localSheetId="9" hidden="1">迭代模型!$H$38</definedName>
    <definedName name="CBCR_1a991f31e50544a3ab44aba0527ecd6a" localSheetId="9" hidden="1">迭代模型!$J$42</definedName>
    <definedName name="CBCR_2109a877a3e54518a17614c15713c50f" localSheetId="9" hidden="1">迭代模型!$H$35</definedName>
    <definedName name="CBCR_249b2432c9214ec884d1f43ba9c88b27" localSheetId="0" hidden="1">CB_DATA_!$A$10001</definedName>
    <definedName name="CBCR_2eec2cd507e345028c3e9930143b4090" localSheetId="9" hidden="1">迭代模型!$F$37</definedName>
    <definedName name="CBCR_34bde24a4a27421185b86b8c9dcf0a96" localSheetId="9" hidden="1">迭代模型!$I$45</definedName>
    <definedName name="CBCR_4212ee39deb04c60885670730d51f264" localSheetId="9" hidden="1">迭代模型!$Z$27</definedName>
    <definedName name="CBCR_4d50ffc2f801432f8c822cc0cb6c5f76" localSheetId="9" hidden="1">迭代模型!$D$35</definedName>
    <definedName name="CBCR_52dfba48eabf43f7a8aa482ab43659f3" localSheetId="0" hidden="1">CB_DATA_!$A$10004</definedName>
    <definedName name="CBCR_54eee2b62a614c67a681801633d51ce8" localSheetId="8" hidden="1">总模型!$D$42</definedName>
    <definedName name="CBCR_57f6f2856df2481191251505995ea8aa" localSheetId="9" hidden="1">迭代模型!$L$28</definedName>
    <definedName name="CBCR_5c68e4e3e4ce4f5ba7993874e1d5c51b" localSheetId="9" hidden="1">迭代模型!$D$34</definedName>
    <definedName name="CBCR_5c7b0d8411d746a2bc38784f13a3f9f9" localSheetId="8" hidden="1">总模型!$F$42</definedName>
    <definedName name="CBCR_5ce6b2d46cfe444f8770e6869d2056a3" localSheetId="8" hidden="1">总模型!$D$65</definedName>
    <definedName name="CBCR_5db8315146ac4bba8f35dff54b7a609d" localSheetId="8" hidden="1">总模型!$G$46</definedName>
    <definedName name="CBCR_659ef3bc2e8b4501b64b7276d836ff63" localSheetId="9" hidden="1">迭代模型!$C$34</definedName>
    <definedName name="CBCR_6ba2bff6b50b4509b7710727ecff636b" localSheetId="9" hidden="1">迭代模型!$D$26</definedName>
    <definedName name="CBCR_74697034f2654c99ab758d358fcc31fe" localSheetId="9" hidden="1">迭代模型!$C$27</definedName>
    <definedName name="CBCR_7aa445f42f4e4434938b7797db761a09" localSheetId="9" hidden="1">迭代模型!$H$28</definedName>
    <definedName name="CBCR_7ae2207dda704938bcef46569c307e59" localSheetId="9" hidden="1">迭代模型!$Z$25</definedName>
    <definedName name="CBCR_7cf2234134a641ff91f17c495d0d1cb2" localSheetId="9" hidden="1">迭代模型!$X$25</definedName>
    <definedName name="CBCR_81b2c509a9b544e181b69a032dbdd5f4" localSheetId="0" hidden="1">CB_DATA_!$A$10002</definedName>
    <definedName name="CBCR_85f6b90d2d5c4877ae9f5df7fc7ffb3c" localSheetId="9" hidden="1">迭代模型!$W$25</definedName>
    <definedName name="CBCR_89b17bcd7fc84f389e4302fcf80f5daf" localSheetId="9" hidden="1">迭代模型!$D$28</definedName>
    <definedName name="CBCR_8d0e5390d5bf415cb0ad3edd2a99c8d3" localSheetId="9" hidden="1">迭代模型!$Y$25</definedName>
    <definedName name="CBCR_8e5814790be240bd8341b5346d054796" localSheetId="9" hidden="1">迭代模型!$H$34</definedName>
    <definedName name="CBCR_90d75b7f268b439fbdce2c70a1281c45" localSheetId="8" hidden="1">总模型!$C$46</definedName>
    <definedName name="CBCR_915618e8d3934b499418747525b2b436" localSheetId="8" hidden="1">总模型!$E$46</definedName>
    <definedName name="CBCR_983668ab02614206baccf1371b8e5d9e" localSheetId="9" hidden="1">迭代模型!$H$30</definedName>
    <definedName name="CBCR_9ae6592ac6ff47f8b90fdb3b22b6e46f" localSheetId="9" hidden="1">迭代模型!$H$32</definedName>
    <definedName name="CBCR_9c9d00fa66b241b89f6eeb61073ea855" localSheetId="9" hidden="1">迭代模型!$I$43</definedName>
    <definedName name="CBCR_ae9eedd4da1f44c197ffb5c1bac81d8f" localSheetId="9" hidden="1">迭代模型!$L$27</definedName>
    <definedName name="CBCR_ba410a072dfe4118b72946a63005707e" localSheetId="9" hidden="1">迭代模型!$J$34</definedName>
    <definedName name="CBCR_bad92da892fe41d8b4aad3758b44bd47" localSheetId="9" hidden="1">迭代模型!$H$27</definedName>
    <definedName name="CBCR_bde1201db89b4a95aca088306c66225c" localSheetId="9" hidden="1">迭代模型!$I$42</definedName>
    <definedName name="CBCR_c45624cd0c6046f38bdbef92162e4319" localSheetId="9" hidden="1">迭代模型!$G$42</definedName>
    <definedName name="CBCR_c952fc2a2e0c4abe9dbaca6ee4861c7c" localSheetId="9" hidden="1">迭代模型!$D$38</definedName>
    <definedName name="CBCR_cc659bd4778842c1a9d82b0303ce4c6a" localSheetId="0" hidden="1">CB_DATA_!$A$10005</definedName>
    <definedName name="CBCR_d30434dd608c45db8a37a52b9367b63b" localSheetId="9" hidden="1">迭代模型!$F$27</definedName>
    <definedName name="CBCR_d56fd194e8644218b51c8d7bfc41cbf4" localSheetId="9" hidden="1">迭代模型!$H$37</definedName>
    <definedName name="CBCR_d803a8e63f124a15a0f706aca673345d" localSheetId="9" hidden="1">迭代模型!$C$26</definedName>
    <definedName name="CBCR_da573efb308342b495736077f523f01f" localSheetId="9" hidden="1">迭代模型!$C$35</definedName>
    <definedName name="CBCR_daead4b8885d4b929d31104e22dd451d" localSheetId="9" hidden="1">迭代模型!$D$37</definedName>
    <definedName name="CBCR_ddfda41b594a4474a68f60bb5c7447ca" localSheetId="9" hidden="1">迭代模型!$J$45</definedName>
    <definedName name="CBCR_e01f59457ff946669a7a3e65facee46d" localSheetId="9" hidden="1">迭代模型!$E$26</definedName>
    <definedName name="CBCR_e4ad4abdcf064f9b80796adda3a51dd9" localSheetId="9" hidden="1">迭代模型!$H$42</definedName>
    <definedName name="CBCR_e92ee9af83a147539d37ac5c8250e9c8" localSheetId="9" hidden="1">迭代模型!$L$29</definedName>
    <definedName name="CBCR_ecd9853425a64d408e7b379c2209991f" localSheetId="9" hidden="1">迭代模型!$H$31</definedName>
    <definedName name="CBCR_edfeb7fa5bce4b73b44703ae311b1fca" localSheetId="9" hidden="1">迭代模型!$L$30</definedName>
    <definedName name="CBCR_efab9994ab6d44c4849a207350f81102" localSheetId="9" hidden="1">迭代模型!$F$26</definedName>
    <definedName name="CBCR_efc058b0932240beb12e2451927e62c7" localSheetId="9" hidden="1">迭代模型!$D$27</definedName>
    <definedName name="CBCR_f18236af3ed14165af54afe8b84dc809" localSheetId="8" hidden="1">总模型!$C$42</definedName>
    <definedName name="CBCR_f843607614434a28ba08beeb8be849ef" localSheetId="9" hidden="1">迭代模型!$J$43</definedName>
    <definedName name="CBCR_f9d49848b9f640d19263d79c6deccee6" localSheetId="9" hidden="1">迭代模型!$F$28</definedName>
    <definedName name="CBCR_fef8fa7c765f4c8690aaacf95ace795c" localSheetId="8" hidden="1">总模型!$H$42</definedName>
    <definedName name="CBWorkbookPriority" localSheetId="0" hidden="1">-971115964</definedName>
    <definedName name="CBx_22ba3f857e8f41309ce28ab8e9a150b6" localSheetId="0" hidden="1">"'迭代模型'!$A$1"</definedName>
    <definedName name="CBx_39a090d00b294b82a84265d2caced056" localSheetId="0" hidden="1">"'总模型'!$A$1"</definedName>
    <definedName name="CBx_420f52c2b41f4b27a52acc0b293d1261" localSheetId="0" hidden="1">"'CB_DATA_'!$A$1"</definedName>
    <definedName name="CBx_6f70a6afb6ea4d819f3d65fedc0ff3aa" localSheetId="0" hidden="1">"'模型'!$A$1"</definedName>
    <definedName name="CBx_Sheet_Guid" localSheetId="0" hidden="1">"'420f52c2-b41f-4b27-a52a-cc0b293d1261"</definedName>
    <definedName name="CBx_Sheet_Guid" localSheetId="9" hidden="1">"'22ba3f85-7e8f-4130-9ce2-8ab8e9a150b6"</definedName>
    <definedName name="CBx_Sheet_Guid" localSheetId="8" hidden="1">"'39a090d0-0b29-4b82-a842-65d2caced056"</definedName>
    <definedName name="CBx_SheetRef" localSheetId="0" hidden="1">CB_DATA_!$A$14</definedName>
    <definedName name="CBx_SheetRef" localSheetId="9" hidden="1">CB_DATA_!$B$14</definedName>
    <definedName name="CBx_SheetRef" localSheetId="8" hidden="1">CB_DATA_!$C$14</definedName>
    <definedName name="CBx_StorageType" localSheetId="0" hidden="1">2</definedName>
    <definedName name="CBx_StorageType" localSheetId="9" hidden="1">2</definedName>
    <definedName name="CBx_StorageType" localSheetId="8" hidden="1">2</definedName>
    <definedName name="CC" localSheetId="14">#REF!</definedName>
    <definedName name="CC">#REF!</definedName>
    <definedName name="CheckResult" localSheetId="9">#REF!</definedName>
    <definedName name="CheckResult" localSheetId="14">#REF!</definedName>
    <definedName name="CheckResult" localSheetId="8">#REF!</definedName>
    <definedName name="CheckResult">#REF!</definedName>
    <definedName name="_xlnm.Criteria" localSheetId="9">#REF!</definedName>
    <definedName name="_xlnm.Criteria" localSheetId="14">#REF!</definedName>
    <definedName name="_xlnm.Criteria" localSheetId="8">#REF!</definedName>
    <definedName name="_xlnm.Criteria">#REF!</definedName>
    <definedName name="Criteria_MI" localSheetId="9">#REF!</definedName>
    <definedName name="Criteria_MI" localSheetId="14">#REF!</definedName>
    <definedName name="Criteria_MI" localSheetId="8">#REF!</definedName>
    <definedName name="Criteria_MI">#REF!</definedName>
    <definedName name="DATA" localSheetId="9">#REF!</definedName>
    <definedName name="DATA" localSheetId="14">#REF!</definedName>
    <definedName name="DATA" localSheetId="8">#REF!</definedName>
    <definedName name="DATA">#REF!</definedName>
    <definedName name="_xlnm.Database" localSheetId="9">#REF!</definedName>
    <definedName name="_xlnm.Database" localSheetId="14">#REF!</definedName>
    <definedName name="_xlnm.Database" localSheetId="8">#REF!</definedName>
    <definedName name="_xlnm.Database">#REF!</definedName>
    <definedName name="Database_MI" localSheetId="9">#REF!</definedName>
    <definedName name="Database_MI" localSheetId="14">#REF!</definedName>
    <definedName name="Database_MI" localSheetId="8">#REF!</definedName>
    <definedName name="Database_MI">#REF!</definedName>
    <definedName name="DDDT" localSheetId="9">迭代模型!DDDT</definedName>
    <definedName name="DDDT" localSheetId="14">#N/A</definedName>
    <definedName name="DDDT" localSheetId="8">总模型!DDDT</definedName>
    <definedName name="DDDT">迭代模型!DDDT</definedName>
    <definedName name="DDDT1" localSheetId="9">迭代模型!DDDT1</definedName>
    <definedName name="DDDT1" localSheetId="14">#N/A</definedName>
    <definedName name="DDDT1" localSheetId="8">总模型!DDDT1</definedName>
    <definedName name="DDDT1">迭代模型!DDDT1</definedName>
    <definedName name="DefectType">[2]ODC配置表!$E$2:$E$9</definedName>
    <definedName name="Diskname">目录!$D$27</definedName>
    <definedName name="EC" localSheetId="9">#REF!</definedName>
    <definedName name="EC" localSheetId="14">#REF!</definedName>
    <definedName name="EC" localSheetId="8">#REF!</definedName>
    <definedName name="EC">#REF!</definedName>
    <definedName name="ECP" localSheetId="9">#REF!</definedName>
    <definedName name="ECP" localSheetId="14">#REF!</definedName>
    <definedName name="ECP" localSheetId="8">#REF!</definedName>
    <definedName name="ECP">#REF!</definedName>
    <definedName name="F" localSheetId="9">#REF!</definedName>
    <definedName name="F" localSheetId="14">#REF!</definedName>
    <definedName name="F" localSheetId="8">#REF!</definedName>
    <definedName name="F">#REF!</definedName>
    <definedName name="F4基线" localSheetId="9">#REF!</definedName>
    <definedName name="F4基线" localSheetId="14">#REF!</definedName>
    <definedName name="F4基线" localSheetId="8">#REF!</definedName>
    <definedName name="F4基线">#REF!</definedName>
    <definedName name="FFF" localSheetId="9">#REF!</definedName>
    <definedName name="FFF" localSheetId="14">#REF!</definedName>
    <definedName name="FFF" localSheetId="8">#REF!</definedName>
    <definedName name="FFF">#REF!</definedName>
    <definedName name="FFFFF77777" localSheetId="9">#REF!</definedName>
    <definedName name="FFFFF77777" localSheetId="14">#REF!</definedName>
    <definedName name="FFFFF77777" localSheetId="8">#REF!</definedName>
    <definedName name="FFFFF77777">#REF!</definedName>
    <definedName name="for_add">项目进度!$AO$39:$AO$43</definedName>
    <definedName name="for_Creview" localSheetId="14">过程产出缺陷度量!$A$131:$P$131</definedName>
    <definedName name="for_Creview">#REF!</definedName>
    <definedName name="for_CRreview" localSheetId="14">过程产出缺陷度量!$A$14:$P$14</definedName>
    <definedName name="for_CRreview">#REF!</definedName>
    <definedName name="for_Dreview" localSheetId="14">过程产出缺陷度量!$A$70:$P$70</definedName>
    <definedName name="for_Dreview">#REF!</definedName>
    <definedName name="for_FRreview" localSheetId="14">过程产出缺陷度量!$A$41:$P$41</definedName>
    <definedName name="for_FRreview">#REF!</definedName>
    <definedName name="for_set_all1" localSheetId="14">过程产出缺陷度量!$I$14</definedName>
    <definedName name="for_set_all1">#REF!</definedName>
    <definedName name="for_set_all2" localSheetId="14">过程产出缺陷度量!$I$41</definedName>
    <definedName name="for_set_all2">#REF!</definedName>
    <definedName name="for_set_all3" localSheetId="14">过程产出缺陷度量!$I$70</definedName>
    <definedName name="for_set_all3">#REF!</definedName>
    <definedName name="for_set_all4" localSheetId="14">过程产出缺陷度量!$I$100</definedName>
    <definedName name="for_set_all4">#REF!</definedName>
    <definedName name="for_set_all5" localSheetId="14">过程产出缺陷度量!$I$131</definedName>
    <definedName name="for_set_all5">#REF!</definedName>
    <definedName name="for_set_all6">测试及验收缺陷度量!$I$14</definedName>
    <definedName name="for_set_calculate1" localSheetId="14">过程产出缺陷度量!$L$14</definedName>
    <definedName name="for_set_calculate1">#REF!</definedName>
    <definedName name="for_set_calculate2" localSheetId="14">过程产出缺陷度量!$L$41</definedName>
    <definedName name="for_set_calculate2">#REF!</definedName>
    <definedName name="for_set_calculate3" localSheetId="14">过程产出缺陷度量!$L$70</definedName>
    <definedName name="for_set_calculate3">#REF!</definedName>
    <definedName name="for_set_calculate4" localSheetId="14">过程产出缺陷度量!$L$100</definedName>
    <definedName name="for_set_calculate4">#REF!</definedName>
    <definedName name="for_set_calculate5" localSheetId="14">过程产出缺陷度量!$L$131</definedName>
    <definedName name="for_set_calculate5">#REF!</definedName>
    <definedName name="for_set_calculate6">测试及验收缺陷度量!$K$14</definedName>
    <definedName name="for_set_PPB">项目进度!$AO$41:$AO$43</definedName>
    <definedName name="for_set_PPB1" localSheetId="14">过程产出缺陷度量!$N$14:$P$14</definedName>
    <definedName name="for_set_PPB1">#REF!</definedName>
    <definedName name="for_set_PPB2" localSheetId="14">过程产出缺陷度量!$N$41:$P$41</definedName>
    <definedName name="for_set_PPB2">#REF!</definedName>
    <definedName name="for_set_PPB3" localSheetId="14">过程产出缺陷度量!$N$70:$P$70</definedName>
    <definedName name="for_set_PPB3">#REF!</definedName>
    <definedName name="for_set_PPB4" localSheetId="14">过程产出缺陷度量!$N$100:$P$100</definedName>
    <definedName name="for_set_PPB4">#REF!</definedName>
    <definedName name="for_set_PPB5" localSheetId="14">过程产出缺陷度量!$N$131:$P$131</definedName>
    <definedName name="for_set_PPB5">#REF!</definedName>
    <definedName name="for_set_PPB6">测试及验收缺陷度量!$L$14:$N$14</definedName>
    <definedName name="for_set_review1" localSheetId="14">过程产出缺陷度量!$A$8</definedName>
    <definedName name="for_set_review1">#REF!</definedName>
    <definedName name="for_set_review2" localSheetId="14">过程产出缺陷度量!$A$35</definedName>
    <definedName name="for_set_review2">#REF!</definedName>
    <definedName name="for_set_review3" localSheetId="14">过程产出缺陷度量!$A$64</definedName>
    <definedName name="for_set_review3">#REF!</definedName>
    <definedName name="for_set_review4" localSheetId="14">过程产出缺陷度量!$A$94</definedName>
    <definedName name="for_set_review4">#REF!</definedName>
    <definedName name="for_set_review5" localSheetId="14">过程产出缺陷度量!$A$122</definedName>
    <definedName name="for_set_review5">#REF!</definedName>
    <definedName name="for_set_test">测试及验收缺陷度量!$A$11</definedName>
    <definedName name="for_set_week">项目进度!$C$39</definedName>
    <definedName name="for_TCreview" localSheetId="14">过程产出缺陷度量!$A$100:$P$100</definedName>
    <definedName name="for_TCreview">#REF!</definedName>
    <definedName name="for_Test">测试及验收缺陷度量!$A$14:$N$14</definedName>
    <definedName name="GGG" localSheetId="9">#REF!</definedName>
    <definedName name="GGG" localSheetId="14">#REF!</definedName>
    <definedName name="GGG" localSheetId="8">#REF!</definedName>
    <definedName name="GGG">#REF!</definedName>
    <definedName name="IM" localSheetId="9">#REF!</definedName>
    <definedName name="IM" localSheetId="14">#REF!</definedName>
    <definedName name="IM" localSheetId="8">#REF!</definedName>
    <definedName name="IM">#REF!</definedName>
    <definedName name="IMP" localSheetId="9">#REF!</definedName>
    <definedName name="IMP" localSheetId="14">#REF!</definedName>
    <definedName name="IMP" localSheetId="8">#REF!</definedName>
    <definedName name="IMP">#REF!</definedName>
    <definedName name="Impact">[2]ODC配置表!$C$2:$C$14</definedName>
    <definedName name="MemberEffort" localSheetId="9">#REF!</definedName>
    <definedName name="MemberEffort" localSheetId="14">#REF!</definedName>
    <definedName name="MemberEffort" localSheetId="8">#REF!</definedName>
    <definedName name="MemberEffort">#REF!</definedName>
    <definedName name="MmExcelLinker_99CE17F4_AC0C_4E94_A817_0C9A711FE569" localSheetId="9">#REF!</definedName>
    <definedName name="MmExcelLinker_99CE17F4_AC0C_4E94_A817_0C9A711FE569" localSheetId="14">#REF!</definedName>
    <definedName name="MmExcelLinker_99CE17F4_AC0C_4E94_A817_0C9A711FE569" localSheetId="8">#REF!</definedName>
    <definedName name="MmExcelLinker_99CE17F4_AC0C_4E94_A817_0C9A711FE569">#REF!</definedName>
    <definedName name="MmExcelLinker_A4898482_FBCC_4E08_BC56_51379B51B994" localSheetId="9">#REF!</definedName>
    <definedName name="MmExcelLinker_A4898482_FBCC_4E08_BC56_51379B51B994" localSheetId="14">#REF!</definedName>
    <definedName name="MmExcelLinker_A4898482_FBCC_4E08_BC56_51379B51B994" localSheetId="8">#REF!</definedName>
    <definedName name="MmExcelLinker_A4898482_FBCC_4E08_BC56_51379B51B994">#REF!</definedName>
    <definedName name="NECSI担当" localSheetId="9">#REF!</definedName>
    <definedName name="NECSI担当" localSheetId="14">#REF!</definedName>
    <definedName name="NECSI担当" localSheetId="8">#REF!</definedName>
    <definedName name="NECSI担当">#REF!</definedName>
    <definedName name="Not_Our_Bug3级" localSheetId="9">#REF!</definedName>
    <definedName name="Not_Our_Bug3级" localSheetId="14">#REF!</definedName>
    <definedName name="Not_Our_Bug3级" localSheetId="8">#REF!</definedName>
    <definedName name="Not_Our_Bug3级">#REF!</definedName>
    <definedName name="NotBug" localSheetId="9">#REF!</definedName>
    <definedName name="NotBug" localSheetId="14">#REF!</definedName>
    <definedName name="NotBug" localSheetId="8">#REF!</definedName>
    <definedName name="NotBug">#REF!</definedName>
    <definedName name="p" localSheetId="9">#REF!</definedName>
    <definedName name="p" localSheetId="14">#REF!</definedName>
    <definedName name="p" localSheetId="8">#REF!</definedName>
    <definedName name="p">#REF!</definedName>
    <definedName name="PA" localSheetId="9">#REF!</definedName>
    <definedName name="PA" localSheetId="14">#REF!</definedName>
    <definedName name="PA" localSheetId="8">#REF!</definedName>
    <definedName name="PA">#REF!</definedName>
    <definedName name="PAM" localSheetId="9">#REF!</definedName>
    <definedName name="PAM" localSheetId="14">#REF!</definedName>
    <definedName name="PAM" localSheetId="8">#REF!</definedName>
    <definedName name="PAM">#REF!</definedName>
    <definedName name="PDeviation">项目进度!$B$40</definedName>
    <definedName name="phase" localSheetId="9">#REF!</definedName>
    <definedName name="phase" localSheetId="14">#REF!</definedName>
    <definedName name="phase" localSheetId="8">#REF!</definedName>
    <definedName name="phase">#REF!</definedName>
    <definedName name="PhaseEffort" localSheetId="9">#REF!</definedName>
    <definedName name="PhaseEffort" localSheetId="14">#REF!</definedName>
    <definedName name="PhaseEffort" localSheetId="8">#REF!</definedName>
    <definedName name="PhaseEffort">#REF!</definedName>
    <definedName name="PlanEffort" localSheetId="9">#REF!</definedName>
    <definedName name="PlanEffort" localSheetId="14">#REF!</definedName>
    <definedName name="PlanEffort" localSheetId="8">#REF!</definedName>
    <definedName name="PlanEffort">#REF!</definedName>
    <definedName name="PMT" localSheetId="9">#REF!</definedName>
    <definedName name="PMT" localSheetId="14">#REF!</definedName>
    <definedName name="PMT" localSheetId="8">#REF!</definedName>
    <definedName name="PMT">#REF!</definedName>
    <definedName name="PMTP" localSheetId="9">#REF!</definedName>
    <definedName name="PMTP" localSheetId="14">#REF!</definedName>
    <definedName name="PMTP" localSheetId="8">#REF!</definedName>
    <definedName name="PMTP">#REF!</definedName>
    <definedName name="PP" localSheetId="9">#REF!</definedName>
    <definedName name="PP" localSheetId="14">#REF!</definedName>
    <definedName name="PP" localSheetId="8">#REF!</definedName>
    <definedName name="PP">#REF!</definedName>
    <definedName name="_xlnm.Print_Area" localSheetId="9">#REF!</definedName>
    <definedName name="_xlnm.Print_Area" localSheetId="14">#REF!</definedName>
    <definedName name="_xlnm.Print_Area" localSheetId="8">#REF!</definedName>
    <definedName name="_xlnm.Print_Area">#REF!</definedName>
    <definedName name="PRINT_AREA_MI" localSheetId="9">#REF!</definedName>
    <definedName name="PRINT_AREA_MI" localSheetId="14">#REF!</definedName>
    <definedName name="PRINT_AREA_MI" localSheetId="8">#REF!</definedName>
    <definedName name="PRINT_AREA_MI">#REF!</definedName>
    <definedName name="ProjectTeam" localSheetId="9">#REF!</definedName>
    <definedName name="ProjectTeam" localSheetId="14">#REF!</definedName>
    <definedName name="ProjectTeam" localSheetId="8">#REF!</definedName>
    <definedName name="ProjectTeam">#REF!</definedName>
    <definedName name="Q" localSheetId="9">#REF!</definedName>
    <definedName name="Q" localSheetId="14">#REF!</definedName>
    <definedName name="Q" localSheetId="8">#REF!</definedName>
    <definedName name="Q">#REF!</definedName>
    <definedName name="Qualifier">[2]ODC配置表!$F$2:$F$5</definedName>
    <definedName name="R_" localSheetId="9">#REF!</definedName>
    <definedName name="R_" localSheetId="14">#REF!</definedName>
    <definedName name="R_" localSheetId="8">#REF!</definedName>
    <definedName name="R_">#REF!</definedName>
    <definedName name="REDATA1" localSheetId="9">#REF!</definedName>
    <definedName name="REDATA1" localSheetId="14">#REF!</definedName>
    <definedName name="REDATA1" localSheetId="8">#REF!</definedName>
    <definedName name="REDATA1">#REF!</definedName>
    <definedName name="REDATA10" localSheetId="9">#REF!</definedName>
    <definedName name="REDATA10" localSheetId="14">#REF!</definedName>
    <definedName name="REDATA10" localSheetId="8">#REF!</definedName>
    <definedName name="REDATA10">#REF!</definedName>
    <definedName name="REDATA11" localSheetId="9">#REF!</definedName>
    <definedName name="REDATA11" localSheetId="14">#REF!</definedName>
    <definedName name="REDATA11" localSheetId="8">#REF!</definedName>
    <definedName name="REDATA11">#REF!</definedName>
    <definedName name="REDATA12" localSheetId="9">#REF!</definedName>
    <definedName name="REDATA12" localSheetId="14">#REF!</definedName>
    <definedName name="REDATA12" localSheetId="8">#REF!</definedName>
    <definedName name="REDATA12">#REF!</definedName>
    <definedName name="REDATA13" localSheetId="9">#REF!</definedName>
    <definedName name="REDATA13" localSheetId="14">#REF!</definedName>
    <definedName name="REDATA13" localSheetId="8">#REF!</definedName>
    <definedName name="REDATA13">#REF!</definedName>
    <definedName name="REDATA14" localSheetId="9">#REF!</definedName>
    <definedName name="REDATA14" localSheetId="14">#REF!</definedName>
    <definedName name="REDATA14" localSheetId="8">#REF!</definedName>
    <definedName name="REDATA14">#REF!</definedName>
    <definedName name="REDATA15" localSheetId="9">#REF!</definedName>
    <definedName name="REDATA15" localSheetId="14">#REF!</definedName>
    <definedName name="REDATA15" localSheetId="8">#REF!</definedName>
    <definedName name="REDATA15">#REF!</definedName>
    <definedName name="REDATA16" localSheetId="9">#REF!</definedName>
    <definedName name="REDATA16" localSheetId="14">#REF!</definedName>
    <definedName name="REDATA16" localSheetId="8">#REF!</definedName>
    <definedName name="REDATA16">#REF!</definedName>
    <definedName name="REDATA17" localSheetId="9">#REF!</definedName>
    <definedName name="REDATA17" localSheetId="14">#REF!</definedName>
    <definedName name="REDATA17" localSheetId="8">#REF!</definedName>
    <definedName name="REDATA17">#REF!</definedName>
    <definedName name="REDATA18" localSheetId="9">#REF!</definedName>
    <definedName name="REDATA18" localSheetId="14">#REF!</definedName>
    <definedName name="REDATA18" localSheetId="8">#REF!</definedName>
    <definedName name="REDATA18">#REF!</definedName>
    <definedName name="REDATA19" localSheetId="9">#REF!</definedName>
    <definedName name="REDATA19" localSheetId="14">#REF!</definedName>
    <definedName name="REDATA19" localSheetId="8">#REF!</definedName>
    <definedName name="REDATA19">#REF!</definedName>
    <definedName name="REDATA2" localSheetId="9">#REF!</definedName>
    <definedName name="REDATA2" localSheetId="14">#REF!</definedName>
    <definedName name="REDATA2" localSheetId="8">#REF!</definedName>
    <definedName name="REDATA2">#REF!</definedName>
    <definedName name="REDATA20" localSheetId="9">#REF!</definedName>
    <definedName name="REDATA20" localSheetId="14">#REF!</definedName>
    <definedName name="REDATA20" localSheetId="8">#REF!</definedName>
    <definedName name="REDATA20">#REF!</definedName>
    <definedName name="REDATA3" localSheetId="9">#REF!</definedName>
    <definedName name="REDATA3" localSheetId="14">#REF!</definedName>
    <definedName name="REDATA3" localSheetId="8">#REF!</definedName>
    <definedName name="REDATA3">#REF!</definedName>
    <definedName name="REDATA4" localSheetId="9">#REF!</definedName>
    <definedName name="REDATA4" localSheetId="14">#REF!</definedName>
    <definedName name="REDATA4" localSheetId="8">#REF!</definedName>
    <definedName name="REDATA4">#REF!</definedName>
    <definedName name="REDATA5" localSheetId="9">#REF!</definedName>
    <definedName name="REDATA5" localSheetId="14">#REF!</definedName>
    <definedName name="REDATA5" localSheetId="8">#REF!</definedName>
    <definedName name="REDATA5">#REF!</definedName>
    <definedName name="REDATA6" localSheetId="9">#REF!</definedName>
    <definedName name="REDATA6" localSheetId="14">#REF!</definedName>
    <definedName name="REDATA6" localSheetId="8">#REF!</definedName>
    <definedName name="REDATA6">#REF!</definedName>
    <definedName name="REDATA7" localSheetId="9">#REF!</definedName>
    <definedName name="REDATA7" localSheetId="14">#REF!</definedName>
    <definedName name="REDATA7" localSheetId="8">#REF!</definedName>
    <definedName name="REDATA7">#REF!</definedName>
    <definedName name="REDATA8" localSheetId="9">#REF!</definedName>
    <definedName name="REDATA8" localSheetId="14">#REF!</definedName>
    <definedName name="REDATA8" localSheetId="8">#REF!</definedName>
    <definedName name="REDATA8">#REF!</definedName>
    <definedName name="REDATA9" localSheetId="9">#REF!</definedName>
    <definedName name="REDATA9" localSheetId="14">#REF!</definedName>
    <definedName name="REDATA9" localSheetId="8">#REF!</definedName>
    <definedName name="REDATA9">#REF!</definedName>
    <definedName name="RI" localSheetId="9">#REF!</definedName>
    <definedName name="RI" localSheetId="14">#REF!</definedName>
    <definedName name="RI" localSheetId="8">#REF!</definedName>
    <definedName name="RI">#REF!</definedName>
    <definedName name="RIP" localSheetId="9">#REF!</definedName>
    <definedName name="RIP" localSheetId="14">#REF!</definedName>
    <definedName name="RIP" localSheetId="8">#REF!</definedName>
    <definedName name="RIP">#REF!</definedName>
    <definedName name="RiskClass">[2]基础配置表!$C$2:$C$10</definedName>
    <definedName name="rrrrrr" localSheetId="9">迭代模型!rrrrrr</definedName>
    <definedName name="rrrrrr" localSheetId="14">#N/A</definedName>
    <definedName name="rrrrrr" localSheetId="8">总模型!rrrrrr</definedName>
    <definedName name="rrrrrr">迭代模型!rrrrrr</definedName>
    <definedName name="rrrrrrrrrr" localSheetId="9">迭代模型!rrrrrrrrrr</definedName>
    <definedName name="rrrrrrrrrr" localSheetId="14">#N/A</definedName>
    <definedName name="rrrrrrrrrr" localSheetId="8">总模型!rrrrrrrrrr</definedName>
    <definedName name="rrrrrrrrrr">迭代模型!rrrrrrrrrr</definedName>
    <definedName name="SFX_Data" localSheetId="9">#REF!</definedName>
    <definedName name="SFX_Data" localSheetId="14">#REF!</definedName>
    <definedName name="SFX_Data" localSheetId="8">#REF!</definedName>
    <definedName name="SFX_Data">#REF!</definedName>
    <definedName name="SFX_WBData" localSheetId="9">#REF!</definedName>
    <definedName name="SFX_WBData" localSheetId="14">#REF!</definedName>
    <definedName name="SFX_WBData" localSheetId="8">#REF!</definedName>
    <definedName name="SFX_WBData">#REF!</definedName>
    <definedName name="SFX_WBData_A_First" localSheetId="9">#REF!</definedName>
    <definedName name="SFX_WBData_A_First" localSheetId="14">#REF!</definedName>
    <definedName name="SFX_WBData_A_First" localSheetId="8">#REF!</definedName>
    <definedName name="SFX_WBData_A_First">#REF!</definedName>
    <definedName name="SFX_WBData_A_Last" localSheetId="9">#REF!</definedName>
    <definedName name="SFX_WBData_A_Last" localSheetId="14">#REF!</definedName>
    <definedName name="SFX_WBData_A_Last" localSheetId="8">#REF!</definedName>
    <definedName name="SFX_WBData_A_Last">#REF!</definedName>
    <definedName name="SFX_WBData_B_First" localSheetId="9">#REF!</definedName>
    <definedName name="SFX_WBData_B_First" localSheetId="14">#REF!</definedName>
    <definedName name="SFX_WBData_B_First" localSheetId="8">#REF!</definedName>
    <definedName name="SFX_WBData_B_First">#REF!</definedName>
    <definedName name="SFX_WBData_B_Last" localSheetId="9">#REF!</definedName>
    <definedName name="SFX_WBData_B_Last" localSheetId="14">#REF!</definedName>
    <definedName name="SFX_WBData_B_Last" localSheetId="8">#REF!</definedName>
    <definedName name="SFX_WBData_B_Last">#REF!</definedName>
    <definedName name="SO" localSheetId="9">#REF!</definedName>
    <definedName name="SO" localSheetId="14">#REF!</definedName>
    <definedName name="SO" localSheetId="8">#REF!</definedName>
    <definedName name="SO">#REF!</definedName>
    <definedName name="SOP" localSheetId="9">#REF!</definedName>
    <definedName name="SOP" localSheetId="14">#REF!</definedName>
    <definedName name="SOP" localSheetId="8">#REF!</definedName>
    <definedName name="SOP">#REF!</definedName>
    <definedName name="Source">[2]ODC配置表!$G$2:$G$6</definedName>
    <definedName name="SS" localSheetId="9">#REF!</definedName>
    <definedName name="SS" localSheetId="14">#REF!</definedName>
    <definedName name="SS" localSheetId="8">#REF!</definedName>
    <definedName name="SS">#REF!</definedName>
    <definedName name="sssss" localSheetId="9">迭代模型!sssss</definedName>
    <definedName name="sssss" localSheetId="14">#N/A</definedName>
    <definedName name="sssss" localSheetId="8">总模型!sssss</definedName>
    <definedName name="sssss">迭代模型!sssss</definedName>
    <definedName name="Stakeholder">[2]基础配置表!$H$2:$H$10</definedName>
    <definedName name="Target">[2]ODC配置表!$D$2:$D$4</definedName>
    <definedName name="Tester">[2]基础配置表!$D$2:$D$10</definedName>
    <definedName name="TK_DDDT" localSheetId="9">迭代模型!TK_DDDT</definedName>
    <definedName name="TK_DDDT" localSheetId="14">#N/A</definedName>
    <definedName name="TK_DDDT" localSheetId="8">总模型!TK_DDDT</definedName>
    <definedName name="TK_DDDT">迭代模型!TK_DDDT</definedName>
    <definedName name="TOPMENU" localSheetId="9">#REF!</definedName>
    <definedName name="TOPMENU" localSheetId="14">#REF!</definedName>
    <definedName name="TOPMENU" localSheetId="8">#REF!</definedName>
    <definedName name="TOPMENU">#REF!</definedName>
    <definedName name="TOPMENU1" localSheetId="9">#REF!</definedName>
    <definedName name="TOPMENU1" localSheetId="14">#REF!</definedName>
    <definedName name="TOPMENU1" localSheetId="8">#REF!</definedName>
    <definedName name="TOPMENU1">#REF!</definedName>
    <definedName name="TOPMENU2" localSheetId="9">#REF!</definedName>
    <definedName name="TOPMENU2" localSheetId="14">#REF!</definedName>
    <definedName name="TOPMENU2" localSheetId="8">#REF!</definedName>
    <definedName name="TOPMENU2">#REF!</definedName>
    <definedName name="TOPMENU3" localSheetId="9">#REF!</definedName>
    <definedName name="TOPMENU3" localSheetId="14">#REF!</definedName>
    <definedName name="TOPMENU3" localSheetId="8">#REF!</definedName>
    <definedName name="TOPMENU3">#REF!</definedName>
    <definedName name="TOPMENU4" localSheetId="9">#REF!</definedName>
    <definedName name="TOPMENU4" localSheetId="14">#REF!</definedName>
    <definedName name="TOPMENU4" localSheetId="8">#REF!</definedName>
    <definedName name="TOPMENU4">#REF!</definedName>
    <definedName name="TOPMENU5" localSheetId="9">#REF!</definedName>
    <definedName name="TOPMENU5" localSheetId="14">#REF!</definedName>
    <definedName name="TOPMENU5" localSheetId="8">#REF!</definedName>
    <definedName name="TOPMENU5">#REF!</definedName>
    <definedName name="TOPMENU6" localSheetId="9">#REF!</definedName>
    <definedName name="TOPMENU6" localSheetId="14">#REF!</definedName>
    <definedName name="TOPMENU6" localSheetId="8">#REF!</definedName>
    <definedName name="TOPMENU6">#REF!</definedName>
    <definedName name="TOPMENU7" localSheetId="9">#REF!</definedName>
    <definedName name="TOPMENU7" localSheetId="14">#REF!</definedName>
    <definedName name="TOPMENU7" localSheetId="8">#REF!</definedName>
    <definedName name="TOPMENU7">#REF!</definedName>
    <definedName name="TOPMENU9" localSheetId="9">#REF!</definedName>
    <definedName name="TOPMENU9" localSheetId="14">#REF!</definedName>
    <definedName name="TOPMENU9" localSheetId="8">#REF!</definedName>
    <definedName name="TOPMENU9">#REF!</definedName>
    <definedName name="Trigger">[2]ODC配置表!$B$2:$B$22</definedName>
    <definedName name="ttttttttttt" localSheetId="9">迭代模型!ttttttttttt</definedName>
    <definedName name="ttttttttttt" localSheetId="14">#N/A</definedName>
    <definedName name="ttttttttttt" localSheetId="8">总模型!ttttttttttt</definedName>
    <definedName name="ttttttttttt">迭代模型!ttttttttttt</definedName>
    <definedName name="U" localSheetId="9">#REF!</definedName>
    <definedName name="U" localSheetId="14">#REF!</definedName>
    <definedName name="U" localSheetId="8">#REF!</definedName>
    <definedName name="U">#REF!</definedName>
    <definedName name="Unit">[2]基础配置表!$B$2:$B$10</definedName>
    <definedName name="Username">目录!$D$28</definedName>
    <definedName name="VCreview" localSheetId="14">过程产出缺陷度量!$A$131</definedName>
    <definedName name="VCreview">#REF!</definedName>
    <definedName name="VCRreview" localSheetId="14">过程产出缺陷度量!$A$14</definedName>
    <definedName name="VCRreview">#REF!</definedName>
    <definedName name="VDeviation">项目进度!$AO$40</definedName>
    <definedName name="VDreview" localSheetId="14">过程产出缺陷度量!$A$70</definedName>
    <definedName name="VDreview">#REF!</definedName>
    <definedName name="VER">"ver 2.04"</definedName>
    <definedName name="VFRreview" localSheetId="14">过程产出缺陷度量!$A$41</definedName>
    <definedName name="VFRreview">#REF!</definedName>
    <definedName name="VSTS_ValidationRange_086a3911343f4d11bfc43cd363c2fc9e" localSheetId="9" hidden="1">#REF!</definedName>
    <definedName name="VSTS_ValidationRange_086a3911343f4d11bfc43cd363c2fc9e" localSheetId="14" hidden="1">#REF!</definedName>
    <definedName name="VSTS_ValidationRange_086a3911343f4d11bfc43cd363c2fc9e" localSheetId="8" hidden="1">#REF!</definedName>
    <definedName name="VSTS_ValidationRange_086a3911343f4d11bfc43cd363c2fc9e" hidden="1">#REF!</definedName>
    <definedName name="VSTS_ValidationRange_098b94c3d2e74b35b85d01a626dc8c6e" localSheetId="9" hidden="1">#REF!</definedName>
    <definedName name="VSTS_ValidationRange_098b94c3d2e74b35b85d01a626dc8c6e" localSheetId="14" hidden="1">#REF!</definedName>
    <definedName name="VSTS_ValidationRange_098b94c3d2e74b35b85d01a626dc8c6e" localSheetId="8" hidden="1">#REF!</definedName>
    <definedName name="VSTS_ValidationRange_098b94c3d2e74b35b85d01a626dc8c6e" hidden="1">#REF!</definedName>
    <definedName name="VSTS_ValidationRange_0cbf0e5b39904da9b68e49269fe6f425" localSheetId="9" hidden="1">#REF!</definedName>
    <definedName name="VSTS_ValidationRange_0cbf0e5b39904da9b68e49269fe6f425" localSheetId="14" hidden="1">#REF!</definedName>
    <definedName name="VSTS_ValidationRange_0cbf0e5b39904da9b68e49269fe6f425" localSheetId="8" hidden="1">#REF!</definedName>
    <definedName name="VSTS_ValidationRange_0cbf0e5b39904da9b68e49269fe6f425" hidden="1">#REF!</definedName>
    <definedName name="VSTS_ValidationRange_2863dc41439048b38dee8105498bdff1" hidden="1">[3]VSTS_ValidationWS_1!$AQ$1:$AQ$2</definedName>
    <definedName name="VSTS_ValidationRange_35e0d0b1eb8145d9a81109072e9d023d" hidden="1">[3]VSTS_ValidationWS_1!$AS$1:$AS$9</definedName>
    <definedName name="VSTS_ValidationRange_391ec9b86867494a9a40de5de5639e05" localSheetId="9" hidden="1">#REF!</definedName>
    <definedName name="VSTS_ValidationRange_391ec9b86867494a9a40de5de5639e05" localSheetId="14" hidden="1">#REF!</definedName>
    <definedName name="VSTS_ValidationRange_391ec9b86867494a9a40de5de5639e05" localSheetId="8" hidden="1">#REF!</definedName>
    <definedName name="VSTS_ValidationRange_391ec9b86867494a9a40de5de5639e05" hidden="1">#REF!</definedName>
    <definedName name="VSTS_ValidationRange_433a8d280ebf46d28ead6c40cb24c52e" localSheetId="9" hidden="1">#REF!</definedName>
    <definedName name="VSTS_ValidationRange_433a8d280ebf46d28ead6c40cb24c52e" localSheetId="14" hidden="1">#REF!</definedName>
    <definedName name="VSTS_ValidationRange_433a8d280ebf46d28ead6c40cb24c52e" localSheetId="8" hidden="1">#REF!</definedName>
    <definedName name="VSTS_ValidationRange_433a8d280ebf46d28ead6c40cb24c52e" hidden="1">#REF!</definedName>
    <definedName name="VSTS_ValidationRange_55808223dcb44866a7f4179f9b2e728f" hidden="1">[3]VSTS_ValidationWS_1!$AT$1:$AT$5</definedName>
    <definedName name="VSTS_ValidationRange_5df4c2ac11c04a8e83728bf4c0726d5d" localSheetId="9" hidden="1">#REF!</definedName>
    <definedName name="VSTS_ValidationRange_5df4c2ac11c04a8e83728bf4c0726d5d" localSheetId="14" hidden="1">#REF!</definedName>
    <definedName name="VSTS_ValidationRange_5df4c2ac11c04a8e83728bf4c0726d5d" localSheetId="8" hidden="1">#REF!</definedName>
    <definedName name="VSTS_ValidationRange_5df4c2ac11c04a8e83728bf4c0726d5d" hidden="1">#REF!</definedName>
    <definedName name="VSTS_ValidationRange_7320edc423744db39b171d7071c5de10" localSheetId="9" hidden="1">#REF!</definedName>
    <definedName name="VSTS_ValidationRange_7320edc423744db39b171d7071c5de10" localSheetId="14" hidden="1">#REF!</definedName>
    <definedName name="VSTS_ValidationRange_7320edc423744db39b171d7071c5de10" localSheetId="8" hidden="1">#REF!</definedName>
    <definedName name="VSTS_ValidationRange_7320edc423744db39b171d7071c5de10" hidden="1">#REF!</definedName>
    <definedName name="VSTS_ValidationRange_874d7a6af0f849d78452c31766d4412c" hidden="1">[3]VSTS_ValidationWS_1!$AU$1:$AU$3</definedName>
    <definedName name="VSTS_ValidationRange_89011b7dc6824fb9bff49aa72c313cde" hidden="1">[3]VSTS_ValidationWS_1!$AR$1:$AR$5</definedName>
    <definedName name="VSTS_ValidationRange_911954e328dd4e9abce7fe2d54dce78d" localSheetId="9" hidden="1">#REF!</definedName>
    <definedName name="VSTS_ValidationRange_911954e328dd4e9abce7fe2d54dce78d" localSheetId="14" hidden="1">#REF!</definedName>
    <definedName name="VSTS_ValidationRange_911954e328dd4e9abce7fe2d54dce78d" localSheetId="8" hidden="1">#REF!</definedName>
    <definedName name="VSTS_ValidationRange_911954e328dd4e9abce7fe2d54dce78d" hidden="1">#REF!</definedName>
    <definedName name="VSTS_ValidationRange_cdd85ef5a4a94d81ba269647e04260a9" localSheetId="9" hidden="1">#REF!</definedName>
    <definedName name="VSTS_ValidationRange_cdd85ef5a4a94d81ba269647e04260a9" localSheetId="14" hidden="1">#REF!</definedName>
    <definedName name="VSTS_ValidationRange_cdd85ef5a4a94d81ba269647e04260a9" localSheetId="8" hidden="1">#REF!</definedName>
    <definedName name="VSTS_ValidationRange_cdd85ef5a4a94d81ba269647e04260a9" hidden="1">#REF!</definedName>
    <definedName name="VSTS_ValidationRange_e972ab3460c64c6aadbc82fe13490467" localSheetId="9" hidden="1">#REF!</definedName>
    <definedName name="VSTS_ValidationRange_e972ab3460c64c6aadbc82fe13490467" localSheetId="14" hidden="1">#REF!</definedName>
    <definedName name="VSTS_ValidationRange_e972ab3460c64c6aadbc82fe13490467" localSheetId="8" hidden="1">#REF!</definedName>
    <definedName name="VSTS_ValidationRange_e972ab3460c64c6aadbc82fe13490467" hidden="1">#REF!</definedName>
    <definedName name="VTCreview" localSheetId="14">过程产出缺陷度量!$A$100</definedName>
    <definedName name="VTCreview">#REF!</definedName>
    <definedName name="VTest">测试及验收缺陷度量!$A$14</definedName>
    <definedName name="Vweek">项目进度!$AO$39</definedName>
    <definedName name="W" localSheetId="9" hidden="1">#REF!</definedName>
    <definedName name="W" localSheetId="14" hidden="1">#REF!</definedName>
    <definedName name="W" localSheetId="8" hidden="1">#REF!</definedName>
    <definedName name="W" hidden="1">#REF!</definedName>
    <definedName name="WW" localSheetId="9">#REF!</definedName>
    <definedName name="WW" localSheetId="14">#REF!</definedName>
    <definedName name="WW" localSheetId="8">#REF!</definedName>
    <definedName name="WW">#REF!</definedName>
    <definedName name="xy" localSheetId="9">#REF!</definedName>
    <definedName name="xy" localSheetId="14">#REF!</definedName>
    <definedName name="xy" localSheetId="8">#REF!</definedName>
    <definedName name="xy">#REF!</definedName>
    <definedName name="YY" localSheetId="9">#REF!</definedName>
    <definedName name="YY" localSheetId="14">#REF!</definedName>
    <definedName name="YY" localSheetId="8">#REF!</definedName>
    <definedName name="YY">#REF!</definedName>
    <definedName name="Z" localSheetId="9">#REF!</definedName>
    <definedName name="Z" localSheetId="14">#REF!</definedName>
    <definedName name="Z" localSheetId="8">#REF!</definedName>
    <definedName name="Z">#REF!</definedName>
    <definedName name="ZDAY1" localSheetId="9">迭代模型!ZDAY1</definedName>
    <definedName name="ZDAY1" localSheetId="14">#N/A</definedName>
    <definedName name="ZDAY1" localSheetId="8">总模型!ZDAY1</definedName>
    <definedName name="ZDAY1">迭代模型!ZDAY1</definedName>
    <definedName name="ZDAY2" localSheetId="9">迭代模型!ZDAY2</definedName>
    <definedName name="ZDAY2" localSheetId="14">#N/A</definedName>
    <definedName name="ZDAY2" localSheetId="8">总模型!ZDAY2</definedName>
    <definedName name="ZDAY2">迭代模型!ZDAY2</definedName>
    <definedName name="ZDAY3" localSheetId="9">迭代模型!ZDAY3</definedName>
    <definedName name="ZDAY3" localSheetId="14">#N/A</definedName>
    <definedName name="ZDAY3" localSheetId="8">总模型!ZDAY3</definedName>
    <definedName name="ZDAY3">迭代模型!ZDAY3</definedName>
    <definedName name="報告日" localSheetId="9">#REF!</definedName>
    <definedName name="報告日" localSheetId="14">#REF!</definedName>
    <definedName name="報告日" localSheetId="8">#REF!</definedName>
    <definedName name="報告日">#REF!</definedName>
    <definedName name="報告者" localSheetId="9">#REF!</definedName>
    <definedName name="報告者" localSheetId="14">#REF!</definedName>
    <definedName name="報告者" localSheetId="8">#REF!</definedName>
    <definedName name="報告者">#REF!</definedName>
    <definedName name="编码3级" localSheetId="9">#REF!</definedName>
    <definedName name="编码3级" localSheetId="14">#REF!</definedName>
    <definedName name="编码3级" localSheetId="8">#REF!</definedName>
    <definedName name="编码3级">#REF!</definedName>
    <definedName name="变化状态" localSheetId="9">#REF!</definedName>
    <definedName name="变化状态" localSheetId="14">#REF!</definedName>
    <definedName name="变化状态" localSheetId="8">#REF!</definedName>
    <definedName name="变化状态">#REF!</definedName>
    <definedName name="不可用原因代号">'[4]0-累积不可用数据'!$B$2:$B$9</definedName>
    <definedName name="测试3级" localSheetId="9">#REF!</definedName>
    <definedName name="测试3级" localSheetId="14">#REF!</definedName>
    <definedName name="测试3级" localSheetId="8">#REF!</definedName>
    <definedName name="测试3级">#REF!</definedName>
    <definedName name="测试加权缺陷密度的均值于画图" localSheetId="14">OFFSET([5]测试及验收缺陷度量!$M$11,,,COUNTA([5]测试及验收缺陷度量!$M$11:$M$14)-1)</definedName>
    <definedName name="测试加权缺陷密度的均值于画图">OFFSET(测试及验收缺陷度量!$M$11,,,COUNTA(测试及验收缺陷度量!$M$11:$M$14)-1)</definedName>
    <definedName name="测试加权缺陷密度的上限于画图" localSheetId="14">OFFSET([5]测试及验收缺陷度量!$N$11,,,COUNTA([5]测试及验收缺陷度量!$N$11:$N$14)-1)</definedName>
    <definedName name="测试加权缺陷密度的上限于画图">OFFSET(测试及验收缺陷度量!$N$11,,,COUNTA(测试及验收缺陷度量!$N$11:$N$14)-1)</definedName>
    <definedName name="测试加权缺陷密度的下限于画图" localSheetId="14">OFFSET([5]测试及验收缺陷度量!$L$11,,,COUNTA([5]测试及验收缺陷度量!$L$11:$L$14)-1)</definedName>
    <definedName name="测试加权缺陷密度的下限于画图">OFFSET(测试及验收缺陷度量!$L$11,,,COUNTA(测试及验收缺陷度量!$L$11:$L$14)-1)</definedName>
    <definedName name="测试加权缺陷密度于画图" localSheetId="14">OFFSET([5]测试及验收缺陷度量!$K$11,,,COUNTA([5]测试及验收缺陷度量!$K$11:$K$14)-1)</definedName>
    <definedName name="测试加权缺陷密度于画图">OFFSET(测试及验收缺陷度量!$K$11,,,COUNTA(测试及验收缺陷度量!$K$11:$K$14)-1)</definedName>
    <definedName name="测试轮次于画图" localSheetId="14">OFFSET([5]测试及验收缺陷度量!$A$11,,,COUNTA([5]测试及验收缺陷度量!$A$11:$A$14)-1)</definedName>
    <definedName name="测试轮次于画图">OFFSET(测试及验收缺陷度量!$A$11,,,COUNTA(测试及验收缺陷度量!$A$11:$A$14)-1)</definedName>
    <definedName name="测试人员">[6]资源附表!$B$1:$B$8</definedName>
    <definedName name="测试任务">[6]资源附表!$A$1:$A$60</definedName>
    <definedName name="测试用例评审次数于画图" localSheetId="14">OFFSET(过程产出缺陷度量!$A$94,,,COUNTA(过程产出缺陷度量!$A$94:$A$100)-1)</definedName>
    <definedName name="测试用例评审次数于画图">OFFSET(#REF!,,,COUNTA(#REF!)-1)</definedName>
    <definedName name="测试用例评审缺陷密度的均值于画图" localSheetId="14">OFFSET(过程产出缺陷度量!$O$94,,,COUNTA(过程产出缺陷度量!$O$94:$O$100)-1)</definedName>
    <definedName name="测试用例评审缺陷密度的均值于画图">OFFSET(#REF!,,,COUNTA(#REF!)-1)</definedName>
    <definedName name="测试用例评审缺陷密度的上限于画图" localSheetId="14">OFFSET(过程产出缺陷度量!$P$94,,,COUNTA(过程产出缺陷度量!$P$94:$P$100)-1)</definedName>
    <definedName name="测试用例评审缺陷密度的上限于画图">OFFSET(#REF!,,,COUNTA(#REF!)-1)</definedName>
    <definedName name="测试用例评审缺陷密度的下限于画图" localSheetId="14">OFFSET(过程产出缺陷度量!$N$94,,,COUNTA(过程产出缺陷度量!$N$94:$N$100)-1)</definedName>
    <definedName name="测试用例评审缺陷密度的下限于画图">OFFSET(#REF!,,,COUNTA(#REF!)-1)</definedName>
    <definedName name="测试用例评审缺陷密度于画图" localSheetId="14">OFFSET(过程产出缺陷度量!$L$94,,,COUNTA(过程产出缺陷度量!$L$94:$L$100)-1)</definedName>
    <definedName name="测试用例评审缺陷密度于画图">OFFSET(#REF!,,,COUNTA(#REF!)-1)</definedName>
    <definedName name="场所合计" localSheetId="9">#REF!</definedName>
    <definedName name="场所合计" localSheetId="14">#REF!</definedName>
    <definedName name="场所合计" localSheetId="8">#REF!</definedName>
    <definedName name="场所合计">#REF!</definedName>
    <definedName name="大区分" localSheetId="9">#REF!</definedName>
    <definedName name="大区分" localSheetId="14">#REF!</definedName>
    <definedName name="大区分" localSheetId="8">#REF!</definedName>
    <definedName name="大区分">#REF!</definedName>
    <definedName name="代码走查次数于画图" localSheetId="14">OFFSET(过程产出缺陷度量!$A$122,,,COUNTA(过程产出缺陷度量!$A$122:$A$131)-1)</definedName>
    <definedName name="代码走查次数于画图">OFFSET(#REF!,,,COUNTA(#REF!)-1)</definedName>
    <definedName name="代码走查缺陷密度的均值于画图" localSheetId="14">OFFSET(过程产出缺陷度量!$O$122,,,COUNTA(过程产出缺陷度量!$O$122:$O$131)-1)</definedName>
    <definedName name="代码走查缺陷密度的均值于画图">OFFSET(#REF!,,,COUNTA(#REF!)-1)</definedName>
    <definedName name="代码走查缺陷密度的上限于画图" localSheetId="14">OFFSET(过程产出缺陷度量!$P$122,,,COUNTA(过程产出缺陷度量!$P$122:$P$131)-1)</definedName>
    <definedName name="代码走查缺陷密度的上限于画图">OFFSET(#REF!,,,COUNTA(#REF!)-1)</definedName>
    <definedName name="代码走查缺陷密度的下限于画图" localSheetId="14">OFFSET(过程产出缺陷度量!$N$122,,,COUNTA(过程产出缺陷度量!$N$122:$N$131)-1)</definedName>
    <definedName name="代码走查缺陷密度的下限于画图">OFFSET(#REF!,,,COUNTA(#REF!)-1)</definedName>
    <definedName name="代码走查缺陷密度于画图" localSheetId="14">OFFSET(过程产出缺陷度量!$L$122,,,COUNTA(过程产出缺陷度量!$L$122:$L$131)-1)</definedName>
    <definedName name="代码走查缺陷密度于画图">OFFSET(#REF!,,,COUNTA(#REF!)-1)</definedName>
    <definedName name="担当Ｇ" localSheetId="9">#REF!</definedName>
    <definedName name="担当Ｇ" localSheetId="14">#REF!</definedName>
    <definedName name="担当Ｇ" localSheetId="8">#REF!</definedName>
    <definedName name="担当Ｇ">#REF!</definedName>
    <definedName name="単体品質プログラム別_Click" localSheetId="9">迭代模型!単体品質プログラム別_Click</definedName>
    <definedName name="単体品質プログラム別_Click" localSheetId="14">#N/A</definedName>
    <definedName name="単体品質プログラム別_Click" localSheetId="8">总模型!単体品質プログラム別_Click</definedName>
    <definedName name="単体品質プログラム別_Click">迭代模型!単体品質プログラム別_Click</definedName>
    <definedName name="二级" localSheetId="9">#REF!</definedName>
    <definedName name="二级" localSheetId="14">#REF!</definedName>
    <definedName name="二级" localSheetId="8">#REF!</definedName>
    <definedName name="二级">#REF!</definedName>
    <definedName name="分類" localSheetId="9">#REF!</definedName>
    <definedName name="分類" localSheetId="14">#REF!</definedName>
    <definedName name="分類" localSheetId="8">#REF!</definedName>
    <definedName name="分類">#REF!</definedName>
    <definedName name="风险类型">[6]风险分析与规避!$A$2:$A$7</definedName>
    <definedName name="管制圖" localSheetId="9">#REF!</definedName>
    <definedName name="管制圖" localSheetId="14">#REF!</definedName>
    <definedName name="管制圖" localSheetId="8">#REF!</definedName>
    <definedName name="管制圖">#REF!</definedName>
    <definedName name="合计值" localSheetId="9">#REF!</definedName>
    <definedName name="合计值" localSheetId="14">#REF!</definedName>
    <definedName name="合计值" localSheetId="8">#REF!</definedName>
    <definedName name="合计值">#REF!</definedName>
    <definedName name="交付3级" localSheetId="9">#REF!</definedName>
    <definedName name="交付3级" localSheetId="14">#REF!</definedName>
    <definedName name="交付3级" localSheetId="8">#REF!</definedName>
    <definedName name="交付3级">#REF!</definedName>
    <definedName name="結果" localSheetId="9">#REF!</definedName>
    <definedName name="結果" localSheetId="14">#REF!</definedName>
    <definedName name="結果" localSheetId="8">#REF!</definedName>
    <definedName name="結果">#REF!</definedName>
    <definedName name="进度偏差的均值于画图" localSheetId="14">OFFSET([5]项目进度!$C$42,,,,COUNTA([5]项目进度!$C$42:$AO$42)-1)</definedName>
    <definedName name="进度偏差的均值于画图">OFFSET(项目进度!$C$42,,,,COUNTA(项目进度!$C$42:$AO$42)-1)</definedName>
    <definedName name="进度偏差的上限于画图" localSheetId="14">OFFSET([5]项目进度!$C$43,,,,COUNTA([5]项目进度!$C$43:$AO$43)-1)</definedName>
    <definedName name="进度偏差的上限于画图">OFFSET(项目进度!$C$43,,,,COUNTA(项目进度!$C$43:$AO$43)-1)</definedName>
    <definedName name="进度偏差的下限于画图" localSheetId="14">OFFSET([5]项目进度!$C$41,,,,COUNTA([5]项目进度!$C$41:$AO$41)-1)</definedName>
    <definedName name="进度偏差的下限于画图">OFFSET(项目进度!$C$41,,,,COUNTA(项目进度!$C$41:$AO$41)-1)</definedName>
    <definedName name="客户需求评审次数" localSheetId="14">OFFSET(过程产出缺陷度量!$A$8,,,COUNTA(过程产出缺陷度量!$A$8:$A$14)-1)</definedName>
    <definedName name="客户需求评审次数">OFFSET(#REF!,,,COUNTA(#REF!)-1)</definedName>
    <definedName name="客户需求评审缺陷密度" localSheetId="14">OFFSET(过程产出缺陷度量!$L$8,,,COUNTA(过程产出缺陷度量!$L$8:$L$14)-1)</definedName>
    <definedName name="客户需求评审缺陷密度">OFFSET(#REF!,,,COUNTA(#REF!)-1)</definedName>
    <definedName name="客户需求评审缺陷密度的均值" localSheetId="14">OFFSET(过程产出缺陷度量!$O$8,,,COUNTA(过程产出缺陷度量!$O$8:$O$14)-1)</definedName>
    <definedName name="客户需求评审缺陷密度的均值">OFFSET(#REF!,,,COUNTA(#REF!)-1)</definedName>
    <definedName name="客户需求评审缺陷密度的上限" localSheetId="14">OFFSET(过程产出缺陷度量!$P$8,,,COUNTA(过程产出缺陷度量!$P$8:$P$14)-1)</definedName>
    <definedName name="客户需求评审缺陷密度的上限">OFFSET(#REF!,,,COUNTA(#REF!)-1)</definedName>
    <definedName name="客户需求评审缺陷密度的下限" localSheetId="14">OFFSET(过程产出缺陷度量!$N$8,,,COUNTA(过程产出缺陷度量!$N$8:$N$14)-1)</definedName>
    <definedName name="客户需求评审缺陷密度的下限">OFFSET(#REF!,,,COUNTA(#REF!)-1)</definedName>
    <definedName name="评审对象名称">[7]指导说明!$D$22:$D$32</definedName>
    <definedName name="其他" localSheetId="9">#REF!</definedName>
    <definedName name="其他" localSheetId="14">#REF!</definedName>
    <definedName name="其他" localSheetId="8">#REF!</definedName>
    <definedName name="其他">#REF!</definedName>
    <definedName name="缺陷类型">[2]基础配置表!$E$2:$E$10</definedName>
    <definedName name="人员" localSheetId="14">OFFSET([5]人员统计!$A$7,,,COUNTA([5]人员统计!$A$7:$A$46)+COUNTBLANK([5]人员统计!$A$7:$A$46))</definedName>
    <definedName name="人员">OFFSET(人员统计!$A$7,,,COUNTA(人员统计!$A$7:$A$46)+COUNTBLANK(人员统计!$A$7:$A$46))</definedName>
    <definedName name="软件需求3级" localSheetId="9">#REF!</definedName>
    <definedName name="软件需求3级" localSheetId="14">#REF!</definedName>
    <definedName name="软件需求3级" localSheetId="8">#REF!</definedName>
    <definedName name="软件需求3级">#REF!</definedName>
    <definedName name="三级" localSheetId="9">#REF!</definedName>
    <definedName name="三级" localSheetId="14">#REF!</definedName>
    <definedName name="三级" localSheetId="8">#REF!</definedName>
    <definedName name="三级">#REF!</definedName>
    <definedName name="设计3级" localSheetId="9">#REF!</definedName>
    <definedName name="设计3级" localSheetId="14">#REF!</definedName>
    <definedName name="设计3级" localSheetId="8">#REF!</definedName>
    <definedName name="设计3级">#REF!</definedName>
    <definedName name="设计评审次数于画图" localSheetId="14">OFFSET(过程产出缺陷度量!$A$64,,,COUNTA(过程产出缺陷度量!$A$64:$A$70)-1)</definedName>
    <definedName name="设计评审次数于画图">OFFSET(#REF!,,,COUNTA(#REF!)-1)</definedName>
    <definedName name="设计评审缺陷密度的均值于画图" localSheetId="14">OFFSET(过程产出缺陷度量!$O$64,,,COUNTA(过程产出缺陷度量!$O$64:$O$70)-1)</definedName>
    <definedName name="设计评审缺陷密度的均值于画图">OFFSET(#REF!,,,COUNTA(#REF!)-1)</definedName>
    <definedName name="设计评审缺陷密度的上限于画图" localSheetId="14">OFFSET(过程产出缺陷度量!$P$64,,,COUNTA(过程产出缺陷度量!$P$64:$P$70)-1)</definedName>
    <definedName name="设计评审缺陷密度的上限于画图">OFFSET(#REF!,,,COUNTA(#REF!)-1)</definedName>
    <definedName name="设计评审缺陷密度的下限于画图" localSheetId="14">OFFSET(过程产出缺陷度量!$N$64,,,COUNTA(过程产出缺陷度量!$N$64:$N$70)-1)</definedName>
    <definedName name="设计评审缺陷密度的下限于画图">OFFSET(#REF!,,,COUNTA(#REF!)-1)</definedName>
    <definedName name="设计评审缺陷密度于画图" localSheetId="14">OFFSET(过程产出缺陷度量!$L$64,,,COUNTA(过程产出缺陷度量!$L$64:$L$70)-1)</definedName>
    <definedName name="设计评审缺陷密度于画图">OFFSET(#REF!,,,COUNTA(#REF!)-1)</definedName>
    <definedName name="所属模块">[2]基础配置表!$G$2:$G$12</definedName>
    <definedName name="詳細_close" localSheetId="9">迭代模型!詳細_close</definedName>
    <definedName name="詳細_close" localSheetId="14">#N/A</definedName>
    <definedName name="詳細_close" localSheetId="8">总模型!詳細_close</definedName>
    <definedName name="詳細_close">迭代模型!詳細_close</definedName>
    <definedName name="詳細品質プログラム別_Click" localSheetId="9">迭代模型!詳細品質プログラム別_Click</definedName>
    <definedName name="詳細品質プログラム別_Click" localSheetId="14">#N/A</definedName>
    <definedName name="詳細品質プログラム別_Click" localSheetId="8">总模型!詳細品質プログラム別_Click</definedName>
    <definedName name="詳細品質プログラム別_Click">迭代模型!詳細品質プログラム別_Click</definedName>
    <definedName name="修改状态">[8]发行控制!$B$40:$E$40</definedName>
    <definedName name="需求规格评审次数于画图" localSheetId="14">OFFSET(过程产出缺陷度量!$A$35,,,COUNTA(过程产出缺陷度量!$A$35:$A$41)-1)</definedName>
    <definedName name="需求规格评审次数于画图">OFFSET(#REF!,,,COUNTA(#REF!)-1)</definedName>
    <definedName name="需求规格评审缺陷密度的均值于画图" localSheetId="14">OFFSET(过程产出缺陷度量!$O$35,,,COUNTA(过程产出缺陷度量!$O$35:$O$41)-1)</definedName>
    <definedName name="需求规格评审缺陷密度的均值于画图">OFFSET(#REF!,,,COUNTA(#REF!)-1)</definedName>
    <definedName name="需求规格评审缺陷密度的上限于画图" localSheetId="14">OFFSET(过程产出缺陷度量!$P$35,,,COUNTA(过程产出缺陷度量!$P$35:$P$41)-1)</definedName>
    <definedName name="需求规格评审缺陷密度的上限于画图">OFFSET(#REF!,,,COUNTA(#REF!)-1)</definedName>
    <definedName name="需求规格评审缺陷密度的下限于画图" localSheetId="14">OFFSET(过程产出缺陷度量!$N$35,,,COUNTA(过程产出缺陷度量!$N$35:$N$41)-1)</definedName>
    <definedName name="需求规格评审缺陷密度的下限于画图">OFFSET(#REF!,,,COUNTA(#REF!)-1)</definedName>
    <definedName name="需求规格评审缺陷密度于画图" localSheetId="14">OFFSET(过程产出缺陷度量!$L$35,,,COUNTA(过程产出缺陷度量!$L$35:$L$41)-1)</definedName>
    <definedName name="需求规格评审缺陷密度于画图">OFFSET(#REF!,,,COUNTA(#REF!)-1)</definedName>
    <definedName name="严重等级">[2]基础配置表!$F$2:$F$6</definedName>
    <definedName name="要員配置" localSheetId="9">#REF!,#REF!,#REF!,#REF!,#REF!</definedName>
    <definedName name="要員配置" localSheetId="14">#REF!,#REF!,#REF!,#REF!,#REF!</definedName>
    <definedName name="要員配置" localSheetId="8">#REF!,#REF!,#REF!,#REF!,#REF!</definedName>
    <definedName name="要員配置">#REF!,#REF!,#REF!,#REF!,#REF!</definedName>
    <definedName name="要員一覧">[9]人员计划!$C$9:$C$22,[9]人员计划!$G$8:$G$22</definedName>
    <definedName name="一级" localSheetId="9">#REF!</definedName>
    <definedName name="一级" localSheetId="14">#REF!</definedName>
    <definedName name="一级" localSheetId="8">#REF!</definedName>
    <definedName name="一级">#REF!</definedName>
    <definedName name="优先级别">[2]基础配置表!$I$2:$I$4</definedName>
    <definedName name="原因合计" localSheetId="9">#REF!</definedName>
    <definedName name="原因合计" localSheetId="14">#REF!</definedName>
    <definedName name="原因合计" localSheetId="8">#REF!</definedName>
    <definedName name="原因合计">#REF!</definedName>
    <definedName name="製程能力分析" localSheetId="9">#REF!</definedName>
    <definedName name="製程能力分析" localSheetId="14">#REF!</definedName>
    <definedName name="製程能力分析" localSheetId="8">#REF!</definedName>
    <definedName name="製程能力分析">#REF!</definedName>
    <definedName name="製造品質プログラム別_Click" localSheetId="9">迭代模型!製造品質プログラム別_Click</definedName>
    <definedName name="製造品質プログラム別_Click" localSheetId="14">#N/A</definedName>
    <definedName name="製造品質プログラム別_Click" localSheetId="8">总模型!製造品質プログラム別_Click</definedName>
    <definedName name="製造品質プログラム別_Click">迭代模型!製造品質プログラム別_Click</definedName>
    <definedName name="周次" localSheetId="14">OFFSET([5]人员统计!#REF!,,,,COUNTA([5]人员统计!$AK$7:$AK$7))</definedName>
    <definedName name="周次">OFFSET(人员统计!#REF!,,,,COUNTA(人员统计!$AK$7:$AK$7))</definedName>
    <definedName name="周次于画图" localSheetId="14">OFFSET([5]项目进度!$C$39,,,,COUNTA([5]项目进度!$C$39:$AO$39)-1)</definedName>
    <definedName name="周次于画图">OFFSET(项目进度!$C$39,,,,COUNTA(项目进度!$C$39:$AO$39)-1)</definedName>
    <definedName name="周进度偏差于画图" localSheetId="14">OFFSET([5]项目进度!$C$40,,,,COUNTA([5]项目进度!$C$40:$AO$40)-1)</definedName>
    <definedName name="周进度偏差于画图">OFFSET(项目进度!$C$40,,,,COUNTA(项目进度!$C$40:$AO$40)-1)</definedName>
    <definedName name="最后一周" localSheetId="14">OFFSET([5]人员统计!$AK$7,,,COUNTA([5]人员统计!$AR$7:$AR$46)+COUNTBLANK([5]人员统计!$AR$7:$AR$46))</definedName>
    <definedName name="最后一周">OFFSET(人员统计!$AK$7,,,COUNTA(人员统计!$AR$7:$AR$46)+COUNTBLANK(人员统计!$AR$7:$AR$46))</definedName>
  </definedNames>
  <calcPr calcId="152511"/>
</workbook>
</file>

<file path=xl/calcChain.xml><?xml version="1.0" encoding="utf-8"?>
<calcChain xmlns="http://schemas.openxmlformats.org/spreadsheetml/2006/main">
  <c r="E191" i="11" l="1"/>
  <c r="G191" i="11"/>
  <c r="I191" i="11"/>
  <c r="K191" i="11"/>
  <c r="C191" i="11"/>
  <c r="H66" i="17"/>
  <c r="E9" i="17"/>
  <c r="K25" i="20"/>
  <c r="G27" i="16" s="1"/>
  <c r="K23" i="20"/>
  <c r="K22" i="20"/>
  <c r="G25" i="16" s="1"/>
  <c r="K21" i="20"/>
  <c r="K20" i="20"/>
  <c r="G23" i="16" s="1"/>
  <c r="K19" i="20"/>
  <c r="K18" i="20"/>
  <c r="G21" i="16" s="1"/>
  <c r="K17" i="20"/>
  <c r="K16" i="20"/>
  <c r="G19" i="16" s="1"/>
  <c r="K15" i="20"/>
  <c r="K14" i="20"/>
  <c r="G17" i="16" s="1"/>
  <c r="K13" i="20"/>
  <c r="K12" i="20"/>
  <c r="G15" i="16" s="1"/>
  <c r="K11" i="20"/>
  <c r="K10" i="20"/>
  <c r="K9" i="20"/>
  <c r="K8" i="20"/>
  <c r="K7" i="20"/>
  <c r="K6" i="20"/>
  <c r="K5" i="20"/>
  <c r="K4" i="20"/>
  <c r="G8" i="16" s="1"/>
  <c r="I144" i="16"/>
  <c r="I143" i="16"/>
  <c r="I142" i="16"/>
  <c r="I141" i="16"/>
  <c r="I140" i="16"/>
  <c r="F132" i="16"/>
  <c r="E132" i="16"/>
  <c r="D132" i="16"/>
  <c r="C132" i="16"/>
  <c r="H131" i="16"/>
  <c r="G131" i="16"/>
  <c r="B129" i="16"/>
  <c r="G128" i="16"/>
  <c r="B128" i="16"/>
  <c r="H128" i="16" s="1"/>
  <c r="H127" i="16"/>
  <c r="G127" i="16"/>
  <c r="H126" i="16"/>
  <c r="B124" i="16"/>
  <c r="G123" i="16"/>
  <c r="B123" i="16"/>
  <c r="H123" i="16" s="1"/>
  <c r="H122" i="16"/>
  <c r="G122" i="16"/>
  <c r="H121" i="16"/>
  <c r="B119" i="16"/>
  <c r="G118" i="16"/>
  <c r="B118" i="16"/>
  <c r="H118" i="16" s="1"/>
  <c r="H117" i="16"/>
  <c r="G117" i="16"/>
  <c r="H116" i="16"/>
  <c r="B114" i="16"/>
  <c r="G113" i="16"/>
  <c r="B113" i="16"/>
  <c r="H113" i="16" s="1"/>
  <c r="H112" i="16"/>
  <c r="G112" i="16"/>
  <c r="H111" i="16"/>
  <c r="J103" i="16" s="1"/>
  <c r="B109" i="16"/>
  <c r="G108" i="16"/>
  <c r="B108" i="16"/>
  <c r="H108" i="16" s="1"/>
  <c r="H107" i="16"/>
  <c r="G107" i="16"/>
  <c r="H106" i="16"/>
  <c r="J102" i="16" s="1"/>
  <c r="J105" i="16"/>
  <c r="I105" i="16"/>
  <c r="J104" i="16"/>
  <c r="I104" i="16"/>
  <c r="I103" i="16"/>
  <c r="G103" i="16"/>
  <c r="B104" i="16" s="1"/>
  <c r="I102" i="16"/>
  <c r="H102" i="16"/>
  <c r="G102" i="16"/>
  <c r="B103" i="16" s="1"/>
  <c r="I101" i="16"/>
  <c r="H101" i="16"/>
  <c r="J101" i="16" s="1"/>
  <c r="I100" i="16"/>
  <c r="H100" i="16"/>
  <c r="J100" i="16" s="1"/>
  <c r="G100" i="16"/>
  <c r="K96" i="16"/>
  <c r="D92" i="16"/>
  <c r="D81" i="16"/>
  <c r="D80" i="16"/>
  <c r="D79" i="16"/>
  <c r="D78" i="16"/>
  <c r="D77" i="16"/>
  <c r="D76" i="16"/>
  <c r="D75" i="16"/>
  <c r="D74" i="16"/>
  <c r="D73" i="16"/>
  <c r="D72" i="16"/>
  <c r="D71" i="16"/>
  <c r="D70" i="16"/>
  <c r="D69" i="16"/>
  <c r="D68" i="16"/>
  <c r="D67" i="16"/>
  <c r="D66" i="16"/>
  <c r="D65" i="16"/>
  <c r="D64" i="16"/>
  <c r="D63" i="16"/>
  <c r="D62" i="16"/>
  <c r="D61" i="16"/>
  <c r="J54" i="16"/>
  <c r="H54" i="16"/>
  <c r="D54" i="16"/>
  <c r="C54" i="16"/>
  <c r="B54" i="16"/>
  <c r="E46" i="16"/>
  <c r="E45" i="16"/>
  <c r="D45" i="16" s="1"/>
  <c r="E44" i="16"/>
  <c r="D44" i="16" s="1"/>
  <c r="E43" i="16"/>
  <c r="D43" i="16" s="1"/>
  <c r="E42" i="16"/>
  <c r="D42" i="16" s="1"/>
  <c r="E41" i="16"/>
  <c r="D41" i="16" s="1"/>
  <c r="E40" i="16"/>
  <c r="D40" i="16" s="1"/>
  <c r="E39" i="16"/>
  <c r="D39" i="16" s="1"/>
  <c r="E38" i="16"/>
  <c r="D38" i="16" s="1"/>
  <c r="E37" i="16"/>
  <c r="D37" i="16" s="1"/>
  <c r="E36" i="16"/>
  <c r="D36" i="16" s="1"/>
  <c r="E35" i="16"/>
  <c r="D35" i="16" s="1"/>
  <c r="E34" i="16"/>
  <c r="D34" i="16" s="1"/>
  <c r="E33" i="16"/>
  <c r="D33" i="16" s="1"/>
  <c r="E32" i="16"/>
  <c r="D32" i="16" s="1"/>
  <c r="E31" i="16"/>
  <c r="D31" i="16" s="1"/>
  <c r="G30" i="16"/>
  <c r="E30" i="16"/>
  <c r="D30" i="16"/>
  <c r="E29" i="16"/>
  <c r="D29" i="16"/>
  <c r="E28" i="16"/>
  <c r="D28" i="16"/>
  <c r="E27" i="16"/>
  <c r="D27" i="16" s="1"/>
  <c r="G26" i="16"/>
  <c r="E26" i="16"/>
  <c r="D26" i="16"/>
  <c r="E25" i="16"/>
  <c r="D25" i="16" s="1"/>
  <c r="G24" i="16"/>
  <c r="E24" i="16"/>
  <c r="D24" i="16"/>
  <c r="E23" i="16"/>
  <c r="D23" i="16" s="1"/>
  <c r="G22" i="16"/>
  <c r="E22" i="16"/>
  <c r="D22" i="16"/>
  <c r="E21" i="16"/>
  <c r="D21" i="16" s="1"/>
  <c r="G20" i="16"/>
  <c r="E20" i="16"/>
  <c r="D20" i="16"/>
  <c r="E19" i="16"/>
  <c r="D19" i="16" s="1"/>
  <c r="G18" i="16"/>
  <c r="E18" i="16"/>
  <c r="D18" i="16"/>
  <c r="E17" i="16"/>
  <c r="D17" i="16" s="1"/>
  <c r="G16" i="16"/>
  <c r="E16" i="16"/>
  <c r="D16" i="16"/>
  <c r="E15" i="16"/>
  <c r="G14" i="16"/>
  <c r="E14" i="16"/>
  <c r="D14" i="16"/>
  <c r="G13" i="16"/>
  <c r="E13" i="16"/>
  <c r="D13" i="16" s="1"/>
  <c r="G12" i="16"/>
  <c r="E12" i="16"/>
  <c r="D12" i="16"/>
  <c r="G11" i="16"/>
  <c r="E11" i="16"/>
  <c r="D11" i="16" s="1"/>
  <c r="G10" i="16"/>
  <c r="E10" i="16"/>
  <c r="D10" i="16"/>
  <c r="G9" i="16"/>
  <c r="E9" i="16"/>
  <c r="D9" i="16" s="1"/>
  <c r="E8" i="16"/>
  <c r="A54" i="16" s="1"/>
  <c r="D8" i="16"/>
  <c r="AK7" i="16"/>
  <c r="AJ7" i="16"/>
  <c r="AI7" i="16"/>
  <c r="AH7" i="16"/>
  <c r="AG7" i="16"/>
  <c r="AF7" i="16"/>
  <c r="AE7" i="16"/>
  <c r="AD7" i="16"/>
  <c r="AC7" i="16"/>
  <c r="AB7" i="16"/>
  <c r="AA7" i="16"/>
  <c r="Z7" i="16"/>
  <c r="Y7" i="16"/>
  <c r="X7" i="16"/>
  <c r="W7" i="16"/>
  <c r="V7" i="16"/>
  <c r="U7" i="16"/>
  <c r="T7" i="16"/>
  <c r="S7" i="16"/>
  <c r="R7" i="16"/>
  <c r="Q7" i="16"/>
  <c r="P7" i="16"/>
  <c r="O7" i="16"/>
  <c r="N7" i="16"/>
  <c r="M7" i="16"/>
  <c r="L7" i="16"/>
  <c r="K7" i="16"/>
  <c r="J7" i="16"/>
  <c r="I7" i="16"/>
  <c r="H7" i="16"/>
  <c r="R5" i="16"/>
  <c r="Q5" i="16"/>
  <c r="P4" i="16"/>
  <c r="O4" i="16"/>
  <c r="N4" i="16"/>
  <c r="M4" i="16"/>
  <c r="L4" i="16"/>
  <c r="K4" i="16"/>
  <c r="J4" i="16"/>
  <c r="J5" i="16" s="1"/>
  <c r="E457" i="15"/>
  <c r="E454" i="15"/>
  <c r="J436" i="15"/>
  <c r="I436" i="15"/>
  <c r="K436" i="15" s="1"/>
  <c r="J435" i="15"/>
  <c r="H435" i="15"/>
  <c r="E435" i="15"/>
  <c r="D435" i="15"/>
  <c r="N434" i="15"/>
  <c r="M434" i="15"/>
  <c r="L434" i="15"/>
  <c r="F434" i="15"/>
  <c r="F435" i="15" s="1"/>
  <c r="E434" i="15"/>
  <c r="D434" i="15"/>
  <c r="C434" i="15"/>
  <c r="C435" i="15" s="1"/>
  <c r="B434" i="15"/>
  <c r="I433" i="15"/>
  <c r="A433" i="15"/>
  <c r="I432" i="15"/>
  <c r="A432" i="15"/>
  <c r="I431" i="15"/>
  <c r="A431" i="15"/>
  <c r="I430" i="15"/>
  <c r="A430" i="15"/>
  <c r="E371" i="15"/>
  <c r="E368" i="15"/>
  <c r="J350" i="15"/>
  <c r="I350" i="15"/>
  <c r="K350" i="15" s="1"/>
  <c r="J349" i="15"/>
  <c r="H349" i="15"/>
  <c r="F349" i="15"/>
  <c r="C349" i="15"/>
  <c r="N348" i="15"/>
  <c r="M348" i="15"/>
  <c r="L348" i="15"/>
  <c r="F348" i="15"/>
  <c r="E348" i="15"/>
  <c r="E349" i="15" s="1"/>
  <c r="D348" i="15"/>
  <c r="D349" i="15" s="1"/>
  <c r="C348" i="15"/>
  <c r="B348" i="15"/>
  <c r="I347" i="15"/>
  <c r="A347" i="15"/>
  <c r="I346" i="15"/>
  <c r="A346" i="15"/>
  <c r="I345" i="15"/>
  <c r="A345" i="15"/>
  <c r="I344" i="15"/>
  <c r="A344" i="15"/>
  <c r="E285" i="15"/>
  <c r="E282" i="15"/>
  <c r="I264" i="15"/>
  <c r="H263" i="15"/>
  <c r="E263" i="15"/>
  <c r="B263" i="15"/>
  <c r="N262" i="15"/>
  <c r="M262" i="15"/>
  <c r="L262" i="15"/>
  <c r="F262" i="15"/>
  <c r="F263" i="15" s="1"/>
  <c r="E262" i="15"/>
  <c r="D262" i="15"/>
  <c r="D263" i="15" s="1"/>
  <c r="C262" i="15"/>
  <c r="C263" i="15" s="1"/>
  <c r="B262" i="15"/>
  <c r="I261" i="15"/>
  <c r="A261" i="15"/>
  <c r="I260" i="15"/>
  <c r="A260" i="15"/>
  <c r="I259" i="15"/>
  <c r="A259" i="15"/>
  <c r="I258" i="15"/>
  <c r="A258" i="15"/>
  <c r="E202" i="15"/>
  <c r="E199" i="15"/>
  <c r="K181" i="15"/>
  <c r="I181" i="15"/>
  <c r="J180" i="15"/>
  <c r="H180" i="15"/>
  <c r="F180" i="15"/>
  <c r="B180" i="15"/>
  <c r="N179" i="15"/>
  <c r="M179" i="15"/>
  <c r="L179" i="15"/>
  <c r="K179" i="15"/>
  <c r="F179" i="15"/>
  <c r="E179" i="15"/>
  <c r="E180" i="15" s="1"/>
  <c r="D179" i="15"/>
  <c r="D180" i="15" s="1"/>
  <c r="C179" i="15"/>
  <c r="C180" i="15" s="1"/>
  <c r="B179" i="15"/>
  <c r="I179" i="15" s="1"/>
  <c r="I178" i="15"/>
  <c r="K178" i="15" s="1"/>
  <c r="A178" i="15"/>
  <c r="K177" i="15"/>
  <c r="I177" i="15"/>
  <c r="G177" i="15"/>
  <c r="A177" i="15"/>
  <c r="K176" i="15"/>
  <c r="I176" i="15"/>
  <c r="G176" i="15"/>
  <c r="A176" i="15"/>
  <c r="K175" i="15"/>
  <c r="I175" i="15"/>
  <c r="G175" i="15"/>
  <c r="A175" i="15"/>
  <c r="K174" i="15"/>
  <c r="I174" i="15"/>
  <c r="G174" i="15"/>
  <c r="G180" i="15" s="1"/>
  <c r="A174" i="15"/>
  <c r="E117" i="15"/>
  <c r="E114" i="15"/>
  <c r="I96" i="15"/>
  <c r="H95" i="15"/>
  <c r="G95" i="15"/>
  <c r="F95" i="15"/>
  <c r="E95" i="15"/>
  <c r="I95" i="15" s="1"/>
  <c r="B95" i="15"/>
  <c r="N94" i="15"/>
  <c r="M94" i="15"/>
  <c r="L94" i="15"/>
  <c r="F94" i="15"/>
  <c r="E94" i="15"/>
  <c r="D94" i="15"/>
  <c r="D95" i="15" s="1"/>
  <c r="C94" i="15"/>
  <c r="C95" i="15" s="1"/>
  <c r="B94" i="15"/>
  <c r="K93" i="15"/>
  <c r="I93" i="15"/>
  <c r="G93" i="15"/>
  <c r="A93" i="15"/>
  <c r="K92" i="15"/>
  <c r="I92" i="15"/>
  <c r="G92" i="15"/>
  <c r="A92" i="15"/>
  <c r="E37" i="15"/>
  <c r="E34" i="15"/>
  <c r="I16" i="15"/>
  <c r="H15" i="15"/>
  <c r="C15" i="15"/>
  <c r="N14" i="15"/>
  <c r="M14" i="15"/>
  <c r="L14" i="15"/>
  <c r="F14" i="15"/>
  <c r="F15" i="15" s="1"/>
  <c r="E14" i="15"/>
  <c r="E15" i="15" s="1"/>
  <c r="D14" i="15"/>
  <c r="D15" i="15" s="1"/>
  <c r="C14" i="15"/>
  <c r="B14" i="15"/>
  <c r="I13" i="15"/>
  <c r="A13" i="15"/>
  <c r="I12" i="15"/>
  <c r="A12" i="15"/>
  <c r="I11" i="15"/>
  <c r="A11" i="15"/>
  <c r="H160" i="28"/>
  <c r="G160" i="28"/>
  <c r="F160" i="28"/>
  <c r="E160" i="28"/>
  <c r="D160" i="28"/>
  <c r="C160" i="28"/>
  <c r="B160" i="28"/>
  <c r="A158" i="28"/>
  <c r="A157" i="28"/>
  <c r="E156" i="28"/>
  <c r="A156" i="28"/>
  <c r="E155" i="28"/>
  <c r="A155" i="28"/>
  <c r="E154" i="28"/>
  <c r="A154" i="28"/>
  <c r="E153" i="28"/>
  <c r="A153" i="28"/>
  <c r="M132" i="28"/>
  <c r="K132" i="28"/>
  <c r="J132" i="28"/>
  <c r="H132" i="28"/>
  <c r="G132" i="28"/>
  <c r="F132" i="28"/>
  <c r="E132" i="28"/>
  <c r="D132" i="28"/>
  <c r="C132" i="28"/>
  <c r="B132" i="28"/>
  <c r="L131" i="28"/>
  <c r="I131" i="28"/>
  <c r="M130" i="28"/>
  <c r="I130" i="28"/>
  <c r="L130" i="28" s="1"/>
  <c r="A130" i="28"/>
  <c r="M129" i="28"/>
  <c r="I129" i="28"/>
  <c r="L129" i="28" s="1"/>
  <c r="A129" i="28"/>
  <c r="M128" i="28"/>
  <c r="I128" i="28"/>
  <c r="L128" i="28" s="1"/>
  <c r="A128" i="28"/>
  <c r="M127" i="28"/>
  <c r="I127" i="28"/>
  <c r="L127" i="28" s="1"/>
  <c r="A127" i="28"/>
  <c r="M126" i="28"/>
  <c r="I126" i="28"/>
  <c r="L126" i="28" s="1"/>
  <c r="A126" i="28"/>
  <c r="M125" i="28"/>
  <c r="I125" i="28"/>
  <c r="L125" i="28" s="1"/>
  <c r="A125" i="28"/>
  <c r="M124" i="28"/>
  <c r="I124" i="28"/>
  <c r="A124" i="28"/>
  <c r="M123" i="28"/>
  <c r="I123" i="28"/>
  <c r="L123" i="28" s="1"/>
  <c r="A123" i="28"/>
  <c r="M122" i="28"/>
  <c r="I122" i="28"/>
  <c r="L122" i="28" s="1"/>
  <c r="A122" i="28"/>
  <c r="K101" i="28"/>
  <c r="M101" i="28" s="1"/>
  <c r="J101" i="28"/>
  <c r="H101" i="28"/>
  <c r="G101" i="28"/>
  <c r="F101" i="28"/>
  <c r="E101" i="28"/>
  <c r="D101" i="28"/>
  <c r="C101" i="28"/>
  <c r="B101" i="28"/>
  <c r="L100" i="28"/>
  <c r="I100" i="28"/>
  <c r="M99" i="28"/>
  <c r="L99" i="28"/>
  <c r="I99" i="28"/>
  <c r="A99" i="28"/>
  <c r="M98" i="28"/>
  <c r="L98" i="28"/>
  <c r="I98" i="28"/>
  <c r="A98" i="28"/>
  <c r="M97" i="28"/>
  <c r="I97" i="28"/>
  <c r="L97" i="28" s="1"/>
  <c r="A97" i="28"/>
  <c r="M96" i="28"/>
  <c r="I96" i="28"/>
  <c r="L96" i="28" s="1"/>
  <c r="A96" i="28"/>
  <c r="M95" i="28"/>
  <c r="I95" i="28"/>
  <c r="L95" i="28" s="1"/>
  <c r="A95" i="28"/>
  <c r="M94" i="28"/>
  <c r="I94" i="28"/>
  <c r="L94" i="28" s="1"/>
  <c r="A94" i="28"/>
  <c r="M71" i="28"/>
  <c r="K71" i="28"/>
  <c r="J71" i="28"/>
  <c r="H71" i="28"/>
  <c r="G71" i="28"/>
  <c r="F71" i="28"/>
  <c r="E71" i="28"/>
  <c r="D71" i="28"/>
  <c r="C71" i="28"/>
  <c r="B71" i="28"/>
  <c r="L70" i="28"/>
  <c r="I70" i="28"/>
  <c r="M69" i="28"/>
  <c r="L64" i="28" s="1"/>
  <c r="L69" i="28"/>
  <c r="I69" i="28"/>
  <c r="A69" i="28"/>
  <c r="M68" i="28"/>
  <c r="L68" i="28"/>
  <c r="I68" i="28"/>
  <c r="A68" i="28"/>
  <c r="M67" i="28"/>
  <c r="I67" i="28"/>
  <c r="A67" i="28"/>
  <c r="M66" i="28"/>
  <c r="I66" i="28"/>
  <c r="L66" i="28" s="1"/>
  <c r="A66" i="28"/>
  <c r="M65" i="28"/>
  <c r="L65" i="28"/>
  <c r="I65" i="28"/>
  <c r="A65" i="28"/>
  <c r="M64" i="28"/>
  <c r="I64" i="28"/>
  <c r="A64" i="28"/>
  <c r="M42" i="28"/>
  <c r="K42" i="28"/>
  <c r="J42" i="28"/>
  <c r="H42" i="28"/>
  <c r="G42" i="28"/>
  <c r="F42" i="28"/>
  <c r="E42" i="28"/>
  <c r="D42" i="28"/>
  <c r="C42" i="28"/>
  <c r="B42" i="28"/>
  <c r="L41" i="28"/>
  <c r="I41" i="28"/>
  <c r="M40" i="28"/>
  <c r="L35" i="28" s="1"/>
  <c r="L40" i="28"/>
  <c r="I40" i="28"/>
  <c r="A40" i="28"/>
  <c r="M39" i="28"/>
  <c r="L39" i="28"/>
  <c r="I39" i="28"/>
  <c r="A39" i="28"/>
  <c r="M38" i="28"/>
  <c r="I38" i="28"/>
  <c r="L38" i="28" s="1"/>
  <c r="A38" i="28"/>
  <c r="M37" i="28"/>
  <c r="I37" i="28"/>
  <c r="L37" i="28" s="1"/>
  <c r="A37" i="28"/>
  <c r="M36" i="28"/>
  <c r="L36" i="28"/>
  <c r="I36" i="28"/>
  <c r="I42" i="28" s="1"/>
  <c r="L42" i="28" s="1"/>
  <c r="A36" i="28"/>
  <c r="M35" i="28"/>
  <c r="I35" i="28"/>
  <c r="A35" i="28"/>
  <c r="M15" i="28"/>
  <c r="K15" i="28"/>
  <c r="J15" i="28"/>
  <c r="H15" i="28"/>
  <c r="G15" i="28"/>
  <c r="F15" i="28"/>
  <c r="E15" i="28"/>
  <c r="D15" i="28"/>
  <c r="C15" i="28"/>
  <c r="B15" i="28"/>
  <c r="L14" i="28"/>
  <c r="I14" i="28"/>
  <c r="M13" i="28"/>
  <c r="L13" i="28"/>
  <c r="I13" i="28"/>
  <c r="A13" i="28"/>
  <c r="M12" i="28"/>
  <c r="L12" i="28"/>
  <c r="I12" i="28"/>
  <c r="A12" i="28"/>
  <c r="M11" i="28"/>
  <c r="I11" i="28"/>
  <c r="L11" i="28" s="1"/>
  <c r="A11" i="28"/>
  <c r="M10" i="28"/>
  <c r="I10" i="28"/>
  <c r="L10" i="28" s="1"/>
  <c r="A10" i="28"/>
  <c r="M9" i="28"/>
  <c r="I9" i="28"/>
  <c r="L9" i="28" s="1"/>
  <c r="A9" i="28"/>
  <c r="M8" i="28"/>
  <c r="I8" i="28"/>
  <c r="L8" i="28" s="1"/>
  <c r="A8" i="28"/>
  <c r="I75" i="13"/>
  <c r="I74" i="13"/>
  <c r="I73" i="13"/>
  <c r="I72" i="13"/>
  <c r="I71" i="13"/>
  <c r="I70" i="13"/>
  <c r="L69" i="13"/>
  <c r="L68" i="13"/>
  <c r="B62" i="13"/>
  <c r="Q52" i="13"/>
  <c r="AN39" i="13"/>
  <c r="AM39" i="13"/>
  <c r="AL39" i="13"/>
  <c r="AK39" i="13"/>
  <c r="AJ39" i="13"/>
  <c r="AI39" i="13"/>
  <c r="AH39" i="13"/>
  <c r="AG39" i="13"/>
  <c r="AF39" i="13"/>
  <c r="AE39" i="13"/>
  <c r="AD39" i="13"/>
  <c r="AC39" i="13"/>
  <c r="AB39" i="13"/>
  <c r="AA39" i="13"/>
  <c r="Z39" i="13"/>
  <c r="Y39" i="13"/>
  <c r="X39" i="13"/>
  <c r="W39" i="13"/>
  <c r="V39" i="13"/>
  <c r="U39" i="13"/>
  <c r="T39" i="13"/>
  <c r="S39" i="13"/>
  <c r="R39" i="13"/>
  <c r="Q39" i="13"/>
  <c r="P39" i="13"/>
  <c r="O39" i="13"/>
  <c r="N39" i="13"/>
  <c r="M39" i="13"/>
  <c r="L39" i="13"/>
  <c r="K39" i="13"/>
  <c r="J39" i="13"/>
  <c r="I39" i="13"/>
  <c r="H39" i="13"/>
  <c r="G39" i="13"/>
  <c r="F39" i="13"/>
  <c r="E39" i="13"/>
  <c r="D39" i="13"/>
  <c r="C39" i="13"/>
  <c r="J37" i="13"/>
  <c r="H37" i="13"/>
  <c r="H36" i="13"/>
  <c r="J36" i="13" s="1"/>
  <c r="J32" i="13" s="1"/>
  <c r="J35" i="13"/>
  <c r="H35" i="13"/>
  <c r="J34" i="13"/>
  <c r="H34" i="13"/>
  <c r="J33" i="13"/>
  <c r="H33" i="13"/>
  <c r="I33" i="13" s="1"/>
  <c r="I32" i="13"/>
  <c r="H32" i="13"/>
  <c r="J31" i="13"/>
  <c r="J27" i="13" s="1"/>
  <c r="H31" i="13"/>
  <c r="J30" i="13"/>
  <c r="H30" i="13"/>
  <c r="H29" i="13"/>
  <c r="R28" i="13"/>
  <c r="Q28" i="13"/>
  <c r="P28" i="13"/>
  <c r="J28" i="13"/>
  <c r="H28" i="13"/>
  <c r="R27" i="13"/>
  <c r="Q27" i="13"/>
  <c r="P27" i="13"/>
  <c r="H27" i="13"/>
  <c r="R26" i="13"/>
  <c r="Q26" i="13"/>
  <c r="P26" i="13"/>
  <c r="J26" i="13"/>
  <c r="J22" i="13" s="1"/>
  <c r="H26" i="13"/>
  <c r="R25" i="13"/>
  <c r="Q25" i="13"/>
  <c r="P25" i="13"/>
  <c r="H25" i="13"/>
  <c r="R24" i="13"/>
  <c r="Q24" i="13"/>
  <c r="P24" i="13"/>
  <c r="J24" i="13"/>
  <c r="H24" i="13"/>
  <c r="R23" i="13"/>
  <c r="Q23" i="13"/>
  <c r="P23" i="13"/>
  <c r="J23" i="13"/>
  <c r="H23" i="13"/>
  <c r="H22" i="13"/>
  <c r="I22" i="13" s="1"/>
  <c r="I21" i="13"/>
  <c r="Q50" i="13" s="1"/>
  <c r="H21" i="13"/>
  <c r="J21" i="13" s="1"/>
  <c r="J17" i="13" s="1"/>
  <c r="H20" i="13"/>
  <c r="I20" i="13" s="1"/>
  <c r="O26" i="13" s="1"/>
  <c r="J19" i="13"/>
  <c r="I19" i="13"/>
  <c r="H19" i="13"/>
  <c r="J18" i="13"/>
  <c r="I18" i="13"/>
  <c r="O8" i="13" s="1"/>
  <c r="H18" i="13"/>
  <c r="H17" i="13"/>
  <c r="I17" i="13" s="1"/>
  <c r="J16" i="13"/>
  <c r="H16" i="13"/>
  <c r="J15" i="13"/>
  <c r="H15" i="13"/>
  <c r="H14" i="13"/>
  <c r="J14" i="13" s="1"/>
  <c r="H13" i="13"/>
  <c r="J13" i="13" s="1"/>
  <c r="J12" i="13"/>
  <c r="H12" i="13"/>
  <c r="R11" i="13"/>
  <c r="Q11" i="13"/>
  <c r="P11" i="13"/>
  <c r="J11" i="13"/>
  <c r="J7" i="13" s="1"/>
  <c r="H11" i="13"/>
  <c r="R10" i="13"/>
  <c r="Q10" i="13"/>
  <c r="P10" i="13"/>
  <c r="H10" i="13"/>
  <c r="R9" i="13"/>
  <c r="Q9" i="13"/>
  <c r="P9" i="13"/>
  <c r="J9" i="13"/>
  <c r="H9" i="13"/>
  <c r="R8" i="13"/>
  <c r="Q8" i="13"/>
  <c r="P8" i="13"/>
  <c r="H8" i="13"/>
  <c r="R7" i="13"/>
  <c r="Q7" i="13"/>
  <c r="P7" i="13"/>
  <c r="H7" i="13"/>
  <c r="R6" i="13"/>
  <c r="Q6" i="13"/>
  <c r="P6" i="13"/>
  <c r="H6" i="13"/>
  <c r="I6" i="13" s="1"/>
  <c r="D38" i="12"/>
  <c r="C37" i="12"/>
  <c r="I36" i="13" s="1"/>
  <c r="C36" i="12"/>
  <c r="C35" i="12"/>
  <c r="I34" i="13" s="1"/>
  <c r="C34" i="12"/>
  <c r="C33" i="12"/>
  <c r="C32" i="12"/>
  <c r="C28" i="12" s="1"/>
  <c r="C31" i="12"/>
  <c r="I30" i="13" s="1"/>
  <c r="C30" i="12"/>
  <c r="C29" i="12"/>
  <c r="C27" i="12"/>
  <c r="I26" i="13" s="1"/>
  <c r="Q51" i="13" s="1"/>
  <c r="C26" i="12"/>
  <c r="C25" i="12"/>
  <c r="C24" i="12"/>
  <c r="C23" i="12"/>
  <c r="C22" i="12"/>
  <c r="C21" i="12"/>
  <c r="C20" i="12"/>
  <c r="E146" i="11" s="1"/>
  <c r="F157" i="11" s="1"/>
  <c r="C19" i="12"/>
  <c r="C18" i="12"/>
  <c r="J181" i="15" s="1"/>
  <c r="C17" i="12"/>
  <c r="C16" i="12"/>
  <c r="C15" i="12"/>
  <c r="C14" i="12"/>
  <c r="J96" i="15" s="1"/>
  <c r="K96" i="15" s="1"/>
  <c r="C13" i="12"/>
  <c r="J95" i="15" s="1"/>
  <c r="C12" i="12"/>
  <c r="C11" i="12"/>
  <c r="G56" i="11" s="1"/>
  <c r="C10" i="12"/>
  <c r="C9" i="12"/>
  <c r="C8" i="12"/>
  <c r="E292" i="11"/>
  <c r="G285" i="11"/>
  <c r="E285" i="11"/>
  <c r="C285" i="11"/>
  <c r="K281" i="11"/>
  <c r="I281" i="11"/>
  <c r="G281" i="11"/>
  <c r="G292" i="11" s="1"/>
  <c r="E281" i="11"/>
  <c r="C281" i="11"/>
  <c r="J280" i="11"/>
  <c r="H280" i="11"/>
  <c r="F280" i="11"/>
  <c r="D280" i="11"/>
  <c r="L279" i="11"/>
  <c r="L278" i="11"/>
  <c r="L277" i="11"/>
  <c r="C277" i="11"/>
  <c r="L276" i="11"/>
  <c r="I276" i="11"/>
  <c r="M275" i="11"/>
  <c r="L275" i="11"/>
  <c r="I285" i="11" s="1"/>
  <c r="I275" i="11"/>
  <c r="G275" i="11"/>
  <c r="I240" i="11"/>
  <c r="I236" i="11"/>
  <c r="G236" i="11"/>
  <c r="G247" i="11" s="1"/>
  <c r="E236" i="11"/>
  <c r="C236" i="11"/>
  <c r="L235" i="11"/>
  <c r="J235" i="11"/>
  <c r="H235" i="11"/>
  <c r="F235" i="11"/>
  <c r="F247" i="11" s="1"/>
  <c r="D235" i="11"/>
  <c r="L234" i="11"/>
  <c r="K234" i="11"/>
  <c r="L233" i="11"/>
  <c r="I233" i="11"/>
  <c r="L232" i="11"/>
  <c r="G232" i="11"/>
  <c r="L231" i="11"/>
  <c r="I231" i="11"/>
  <c r="L230" i="11"/>
  <c r="E240" i="11" s="1"/>
  <c r="I230" i="11"/>
  <c r="Q209" i="11"/>
  <c r="Q208" i="11"/>
  <c r="Q207" i="11"/>
  <c r="Q206" i="11"/>
  <c r="H202" i="11"/>
  <c r="I195" i="11"/>
  <c r="G195" i="11"/>
  <c r="J190" i="11"/>
  <c r="H190" i="11"/>
  <c r="G202" i="11" s="1"/>
  <c r="F190" i="11"/>
  <c r="F202" i="11" s="1"/>
  <c r="D190" i="11"/>
  <c r="L189" i="11"/>
  <c r="L188" i="11"/>
  <c r="L187" i="11"/>
  <c r="K187" i="11"/>
  <c r="E187" i="11" s="1"/>
  <c r="C187" i="11"/>
  <c r="L186" i="11"/>
  <c r="K186" i="11"/>
  <c r="E186" i="11" s="1"/>
  <c r="C186" i="11"/>
  <c r="L185" i="11"/>
  <c r="K185" i="11"/>
  <c r="K190" i="11" s="1"/>
  <c r="C185" i="11"/>
  <c r="R162" i="11"/>
  <c r="R161" i="11"/>
  <c r="R160" i="11"/>
  <c r="R159" i="11"/>
  <c r="E150" i="11"/>
  <c r="C150" i="11"/>
  <c r="K146" i="11"/>
  <c r="I146" i="11"/>
  <c r="G146" i="11"/>
  <c r="C146" i="11"/>
  <c r="J145" i="11"/>
  <c r="H145" i="11"/>
  <c r="F145" i="11"/>
  <c r="D145" i="11"/>
  <c r="M144" i="11"/>
  <c r="L144" i="11"/>
  <c r="I144" i="11"/>
  <c r="G144" i="11"/>
  <c r="E144" i="11"/>
  <c r="L143" i="11"/>
  <c r="E143" i="11"/>
  <c r="L142" i="11"/>
  <c r="L141" i="11"/>
  <c r="M140" i="11"/>
  <c r="L140" i="11"/>
  <c r="I140" i="11"/>
  <c r="G140" i="11"/>
  <c r="E140" i="11"/>
  <c r="F112" i="11"/>
  <c r="I105" i="11"/>
  <c r="W102" i="11"/>
  <c r="V102" i="11"/>
  <c r="U102" i="11"/>
  <c r="W101" i="11"/>
  <c r="V101" i="11"/>
  <c r="U101" i="11"/>
  <c r="I101" i="11"/>
  <c r="K101" i="11" s="1"/>
  <c r="G101" i="11"/>
  <c r="G112" i="11" s="1"/>
  <c r="E101" i="11"/>
  <c r="C101" i="11"/>
  <c r="W100" i="11"/>
  <c r="V100" i="11"/>
  <c r="U100" i="11"/>
  <c r="J100" i="11"/>
  <c r="H100" i="11"/>
  <c r="F100" i="11"/>
  <c r="D100" i="11"/>
  <c r="W99" i="11"/>
  <c r="V99" i="11"/>
  <c r="U99" i="11"/>
  <c r="L99" i="11"/>
  <c r="L98" i="11"/>
  <c r="H12" i="11" s="1"/>
  <c r="L97" i="11"/>
  <c r="K97" i="11"/>
  <c r="L96" i="11"/>
  <c r="M96" i="11" s="1"/>
  <c r="K96" i="11"/>
  <c r="G96" i="11" s="1"/>
  <c r="I96" i="11"/>
  <c r="E96" i="11"/>
  <c r="C96" i="11"/>
  <c r="L95" i="11"/>
  <c r="K95" i="11"/>
  <c r="F66" i="11"/>
  <c r="E60" i="11"/>
  <c r="C60" i="11"/>
  <c r="C59" i="11"/>
  <c r="E58" i="11"/>
  <c r="S54" i="11" s="1"/>
  <c r="V56" i="11"/>
  <c r="U56" i="11"/>
  <c r="T56" i="11"/>
  <c r="E56" i="11"/>
  <c r="C56" i="11"/>
  <c r="E66" i="11" s="1"/>
  <c r="V55" i="11"/>
  <c r="U55" i="11"/>
  <c r="T55" i="11"/>
  <c r="J55" i="11"/>
  <c r="I58" i="11" s="1"/>
  <c r="S56" i="11" s="1"/>
  <c r="I55" i="11"/>
  <c r="H55" i="11"/>
  <c r="G67" i="11" s="1"/>
  <c r="G55" i="11"/>
  <c r="G66" i="11" s="1"/>
  <c r="F55" i="11"/>
  <c r="E57" i="11" s="1"/>
  <c r="E55" i="11"/>
  <c r="D55" i="11"/>
  <c r="C55" i="11"/>
  <c r="V54" i="11"/>
  <c r="U54" i="11"/>
  <c r="T54" i="11"/>
  <c r="M54" i="11"/>
  <c r="L54" i="11"/>
  <c r="V53" i="11"/>
  <c r="U53" i="11"/>
  <c r="T53" i="11"/>
  <c r="L53" i="11"/>
  <c r="L52" i="11"/>
  <c r="L51" i="11"/>
  <c r="M50" i="11"/>
  <c r="L50" i="11"/>
  <c r="G60" i="11" s="1"/>
  <c r="S36" i="11"/>
  <c r="R36" i="11"/>
  <c r="Q36" i="11"/>
  <c r="P36" i="11"/>
  <c r="S35" i="11"/>
  <c r="R35" i="11"/>
  <c r="Q35" i="11"/>
  <c r="P35" i="11"/>
  <c r="S34" i="11"/>
  <c r="R34" i="11"/>
  <c r="Q34" i="11"/>
  <c r="P34" i="11"/>
  <c r="S33" i="11"/>
  <c r="R33" i="11"/>
  <c r="Q33" i="11"/>
  <c r="S32" i="11"/>
  <c r="R32" i="11"/>
  <c r="Q32" i="11"/>
  <c r="S31" i="11"/>
  <c r="R31" i="11"/>
  <c r="Q31" i="11"/>
  <c r="S30" i="11"/>
  <c r="R30" i="11"/>
  <c r="Q30" i="11"/>
  <c r="S29" i="11"/>
  <c r="R29" i="11"/>
  <c r="Q29" i="11"/>
  <c r="L26" i="11"/>
  <c r="O15" i="11"/>
  <c r="B52" i="12" s="1"/>
  <c r="I15" i="11"/>
  <c r="B49" i="12" s="1"/>
  <c r="G15" i="11"/>
  <c r="S14" i="11"/>
  <c r="R14" i="11"/>
  <c r="Q14" i="11"/>
  <c r="B144" i="16" s="1"/>
  <c r="D14" i="11"/>
  <c r="C140" i="16" s="1"/>
  <c r="Q13" i="11"/>
  <c r="P13" i="11"/>
  <c r="O13" i="11"/>
  <c r="K279" i="11" s="1"/>
  <c r="N13" i="11"/>
  <c r="M13" i="11"/>
  <c r="L13" i="11"/>
  <c r="K13" i="11"/>
  <c r="K189" i="11" s="1"/>
  <c r="J13" i="11"/>
  <c r="I13" i="11"/>
  <c r="K144" i="11" s="1"/>
  <c r="C144" i="11" s="1"/>
  <c r="H13" i="11"/>
  <c r="G13" i="11"/>
  <c r="K99" i="11" s="1"/>
  <c r="F13" i="11"/>
  <c r="T13" i="11" s="1"/>
  <c r="U13" i="11" s="1"/>
  <c r="E13" i="11"/>
  <c r="K54" i="11" s="1"/>
  <c r="C13" i="11"/>
  <c r="Q12" i="11"/>
  <c r="P12" i="11"/>
  <c r="O12" i="11"/>
  <c r="N12" i="11"/>
  <c r="M12" i="11"/>
  <c r="K233" i="11" s="1"/>
  <c r="L12" i="11"/>
  <c r="K12" i="11"/>
  <c r="K188" i="11" s="1"/>
  <c r="I12" i="11"/>
  <c r="K143" i="11" s="1"/>
  <c r="C143" i="11" s="1"/>
  <c r="G12" i="11"/>
  <c r="K98" i="11" s="1"/>
  <c r="E98" i="11" s="1"/>
  <c r="E12" i="11"/>
  <c r="K53" i="11" s="1"/>
  <c r="C12" i="11"/>
  <c r="Q11" i="11"/>
  <c r="P11" i="11"/>
  <c r="O11" i="11"/>
  <c r="K277" i="11" s="1"/>
  <c r="N11" i="11"/>
  <c r="M11" i="11"/>
  <c r="K232" i="11" s="1"/>
  <c r="L11" i="11"/>
  <c r="K11" i="11"/>
  <c r="J11" i="11"/>
  <c r="I11" i="11"/>
  <c r="K142" i="11" s="1"/>
  <c r="G11" i="11"/>
  <c r="F11" i="11"/>
  <c r="E11" i="11"/>
  <c r="K52" i="11" s="1"/>
  <c r="C11" i="11"/>
  <c r="Q10" i="11"/>
  <c r="P10" i="11"/>
  <c r="O10" i="11"/>
  <c r="K276" i="11" s="1"/>
  <c r="N10" i="11"/>
  <c r="M10" i="11"/>
  <c r="K231" i="11" s="1"/>
  <c r="M231" i="11" s="1"/>
  <c r="L10" i="11"/>
  <c r="K10" i="11"/>
  <c r="I10" i="11"/>
  <c r="K141" i="11" s="1"/>
  <c r="C141" i="11" s="1"/>
  <c r="H10" i="11"/>
  <c r="G10" i="11"/>
  <c r="F10" i="11"/>
  <c r="E10" i="11"/>
  <c r="K51" i="11" s="1"/>
  <c r="M51" i="11" s="1"/>
  <c r="C10" i="11"/>
  <c r="Q9" i="11"/>
  <c r="P9" i="11"/>
  <c r="O9" i="11"/>
  <c r="K275" i="11" s="1"/>
  <c r="N9" i="11"/>
  <c r="N14" i="11" s="1"/>
  <c r="M9" i="11"/>
  <c r="K230" i="11" s="1"/>
  <c r="L9" i="11"/>
  <c r="K9" i="11"/>
  <c r="J9" i="11"/>
  <c r="I9" i="11"/>
  <c r="K140" i="11" s="1"/>
  <c r="H9" i="11"/>
  <c r="G9" i="11"/>
  <c r="F9" i="11"/>
  <c r="T9" i="11" s="1"/>
  <c r="I19" i="11" s="1"/>
  <c r="E9" i="11"/>
  <c r="K50" i="11" s="1"/>
  <c r="C9" i="11"/>
  <c r="I157" i="10"/>
  <c r="H157" i="10"/>
  <c r="F157" i="10"/>
  <c r="E157" i="10"/>
  <c r="D157" i="10"/>
  <c r="C157" i="10"/>
  <c r="N156" i="10"/>
  <c r="J156" i="10"/>
  <c r="O156" i="10" s="1"/>
  <c r="G156" i="10"/>
  <c r="N155" i="10"/>
  <c r="J155" i="10"/>
  <c r="O155" i="10" s="1"/>
  <c r="G155" i="10"/>
  <c r="O154" i="10"/>
  <c r="N154" i="10"/>
  <c r="J154" i="10"/>
  <c r="G154" i="10"/>
  <c r="C154" i="10"/>
  <c r="C155" i="10" s="1"/>
  <c r="C156" i="10" s="1"/>
  <c r="O153" i="10"/>
  <c r="N153" i="10"/>
  <c r="J153" i="10"/>
  <c r="G153" i="10"/>
  <c r="G157" i="10" s="1"/>
  <c r="I146" i="10"/>
  <c r="H146" i="10"/>
  <c r="F146" i="10"/>
  <c r="E146" i="10"/>
  <c r="D146" i="10"/>
  <c r="C146" i="10"/>
  <c r="N145" i="10"/>
  <c r="J145" i="10"/>
  <c r="O145" i="10" s="1"/>
  <c r="G145" i="10"/>
  <c r="O144" i="10"/>
  <c r="N144" i="10"/>
  <c r="J144" i="10"/>
  <c r="G144" i="10"/>
  <c r="O143" i="10"/>
  <c r="N143" i="10"/>
  <c r="J143" i="10"/>
  <c r="G143" i="10"/>
  <c r="C143" i="10"/>
  <c r="C144" i="10" s="1"/>
  <c r="C145" i="10" s="1"/>
  <c r="N142" i="10"/>
  <c r="J142" i="10"/>
  <c r="O142" i="10" s="1"/>
  <c r="G142" i="10"/>
  <c r="G146" i="10" s="1"/>
  <c r="I132" i="10"/>
  <c r="H132" i="10"/>
  <c r="J132" i="10" s="1"/>
  <c r="G132" i="10"/>
  <c r="F132" i="10"/>
  <c r="E132" i="10"/>
  <c r="D132" i="10"/>
  <c r="C132" i="10"/>
  <c r="N131" i="10"/>
  <c r="J131" i="10"/>
  <c r="O131" i="10" s="1"/>
  <c r="G131" i="10"/>
  <c r="N130" i="10"/>
  <c r="J130" i="10"/>
  <c r="O130" i="10" s="1"/>
  <c r="G130" i="10"/>
  <c r="N129" i="10"/>
  <c r="J129" i="10"/>
  <c r="O129" i="10" s="1"/>
  <c r="G129" i="10"/>
  <c r="C129" i="10"/>
  <c r="C130" i="10" s="1"/>
  <c r="C131" i="10" s="1"/>
  <c r="O128" i="10"/>
  <c r="N128" i="10"/>
  <c r="J128" i="10"/>
  <c r="G128" i="10"/>
  <c r="J121" i="10"/>
  <c r="O121" i="10" s="1"/>
  <c r="I121" i="10"/>
  <c r="H121" i="10"/>
  <c r="F121" i="10"/>
  <c r="E121" i="10"/>
  <c r="D121" i="10"/>
  <c r="C121" i="10"/>
  <c r="O120" i="10"/>
  <c r="N120" i="10"/>
  <c r="J120" i="10"/>
  <c r="G120" i="10"/>
  <c r="N119" i="10"/>
  <c r="J119" i="10"/>
  <c r="O119" i="10" s="1"/>
  <c r="G119" i="10"/>
  <c r="O118" i="10"/>
  <c r="N118" i="10"/>
  <c r="J118" i="10"/>
  <c r="G118" i="10"/>
  <c r="C118" i="10"/>
  <c r="C119" i="10" s="1"/>
  <c r="C120" i="10" s="1"/>
  <c r="O117" i="10"/>
  <c r="N117" i="10"/>
  <c r="J117" i="10"/>
  <c r="G117" i="10"/>
  <c r="G121" i="10" s="1"/>
  <c r="J107" i="10"/>
  <c r="I107" i="10"/>
  <c r="H107" i="10"/>
  <c r="F107" i="10"/>
  <c r="E107" i="10"/>
  <c r="D107" i="10"/>
  <c r="C107" i="10"/>
  <c r="O106" i="10"/>
  <c r="N106" i="10"/>
  <c r="J106" i="10"/>
  <c r="G106" i="10"/>
  <c r="C106" i="10"/>
  <c r="N105" i="10"/>
  <c r="J105" i="10"/>
  <c r="O105" i="10" s="1"/>
  <c r="G105" i="10"/>
  <c r="C105" i="10"/>
  <c r="N104" i="10"/>
  <c r="J104" i="10"/>
  <c r="O104" i="10" s="1"/>
  <c r="G104" i="10"/>
  <c r="G107" i="10" s="1"/>
  <c r="C104" i="10"/>
  <c r="N103" i="10"/>
  <c r="J103" i="10"/>
  <c r="O103" i="10" s="1"/>
  <c r="G103" i="10"/>
  <c r="I96" i="10"/>
  <c r="J96" i="10" s="1"/>
  <c r="O96" i="10" s="1"/>
  <c r="H96" i="10"/>
  <c r="F96" i="10"/>
  <c r="E96" i="10"/>
  <c r="D96" i="10"/>
  <c r="C96" i="10"/>
  <c r="O95" i="10"/>
  <c r="N95" i="10"/>
  <c r="J95" i="10"/>
  <c r="G95" i="10"/>
  <c r="O94" i="10"/>
  <c r="N94" i="10"/>
  <c r="J94" i="10"/>
  <c r="G94" i="10"/>
  <c r="C94" i="10"/>
  <c r="C95" i="10" s="1"/>
  <c r="N93" i="10"/>
  <c r="J93" i="10"/>
  <c r="O93" i="10" s="1"/>
  <c r="G93" i="10"/>
  <c r="G96" i="10" s="1"/>
  <c r="C93" i="10"/>
  <c r="N92" i="10"/>
  <c r="J92" i="10"/>
  <c r="O92" i="10" s="1"/>
  <c r="G92" i="10"/>
  <c r="I82" i="10"/>
  <c r="H82" i="10"/>
  <c r="J82" i="10" s="1"/>
  <c r="F82" i="10"/>
  <c r="E82" i="10"/>
  <c r="D82" i="10"/>
  <c r="C82" i="10"/>
  <c r="O81" i="10"/>
  <c r="N81" i="10"/>
  <c r="J81" i="10"/>
  <c r="G81" i="10"/>
  <c r="C81" i="10"/>
  <c r="O80" i="10"/>
  <c r="N80" i="10"/>
  <c r="J80" i="10"/>
  <c r="G80" i="10"/>
  <c r="C80" i="10"/>
  <c r="N79" i="10"/>
  <c r="J79" i="10"/>
  <c r="O79" i="10" s="1"/>
  <c r="G79" i="10"/>
  <c r="C79" i="10"/>
  <c r="N78" i="10"/>
  <c r="J78" i="10"/>
  <c r="O78" i="10" s="1"/>
  <c r="G78" i="10"/>
  <c r="I71" i="10"/>
  <c r="H71" i="10"/>
  <c r="J71" i="10" s="1"/>
  <c r="O71" i="10" s="1"/>
  <c r="F71" i="10"/>
  <c r="E71" i="10"/>
  <c r="D71" i="10"/>
  <c r="C71" i="10"/>
  <c r="N70" i="10"/>
  <c r="J70" i="10"/>
  <c r="O70" i="10" s="1"/>
  <c r="G70" i="10"/>
  <c r="O69" i="10"/>
  <c r="N69" i="10"/>
  <c r="J69" i="10"/>
  <c r="G69" i="10"/>
  <c r="O68" i="10"/>
  <c r="N68" i="10"/>
  <c r="J68" i="10"/>
  <c r="G68" i="10"/>
  <c r="C68" i="10"/>
  <c r="C69" i="10" s="1"/>
  <c r="C70" i="10" s="1"/>
  <c r="N67" i="10"/>
  <c r="J67" i="10"/>
  <c r="O67" i="10" s="1"/>
  <c r="G67" i="10"/>
  <c r="I56" i="10"/>
  <c r="H56" i="10"/>
  <c r="J56" i="10" s="1"/>
  <c r="F56" i="10"/>
  <c r="E56" i="10"/>
  <c r="D56" i="10"/>
  <c r="C56" i="10"/>
  <c r="N55" i="10"/>
  <c r="J55" i="10"/>
  <c r="O55" i="10" s="1"/>
  <c r="G55" i="10"/>
  <c r="N54" i="10"/>
  <c r="J54" i="10"/>
  <c r="O54" i="10" s="1"/>
  <c r="G54" i="10"/>
  <c r="C54" i="10"/>
  <c r="C55" i="10" s="1"/>
  <c r="O53" i="10"/>
  <c r="N53" i="10"/>
  <c r="J53" i="10"/>
  <c r="G53" i="10"/>
  <c r="G56" i="10" s="1"/>
  <c r="C53" i="10"/>
  <c r="O52" i="10"/>
  <c r="N52" i="10"/>
  <c r="J52" i="10"/>
  <c r="G52" i="10"/>
  <c r="I45" i="10"/>
  <c r="H45" i="10"/>
  <c r="F45" i="10"/>
  <c r="E45" i="10"/>
  <c r="D45" i="10"/>
  <c r="C45" i="10"/>
  <c r="N44" i="10"/>
  <c r="J44" i="10"/>
  <c r="O44" i="10" s="1"/>
  <c r="G44" i="10"/>
  <c r="N43" i="10"/>
  <c r="J43" i="10"/>
  <c r="O43" i="10" s="1"/>
  <c r="G43" i="10"/>
  <c r="O42" i="10"/>
  <c r="N42" i="10"/>
  <c r="J42" i="10"/>
  <c r="G42" i="10"/>
  <c r="C42" i="10"/>
  <c r="C43" i="10" s="1"/>
  <c r="C44" i="10" s="1"/>
  <c r="O41" i="10"/>
  <c r="N41" i="10"/>
  <c r="J41" i="10"/>
  <c r="G41" i="10"/>
  <c r="G45" i="10" s="1"/>
  <c r="J31" i="10"/>
  <c r="I31" i="10"/>
  <c r="H31" i="10"/>
  <c r="F31" i="10"/>
  <c r="E31" i="10"/>
  <c r="D31" i="10"/>
  <c r="C31" i="10"/>
  <c r="O30" i="10"/>
  <c r="N30" i="10"/>
  <c r="J30" i="10"/>
  <c r="G30" i="10"/>
  <c r="N29" i="10"/>
  <c r="J29" i="10"/>
  <c r="O29" i="10" s="1"/>
  <c r="G29" i="10"/>
  <c r="O28" i="10"/>
  <c r="N28" i="10"/>
  <c r="J28" i="10"/>
  <c r="G28" i="10"/>
  <c r="C28" i="10"/>
  <c r="C29" i="10" s="1"/>
  <c r="C30" i="10" s="1"/>
  <c r="O27" i="10"/>
  <c r="N27" i="10"/>
  <c r="J27" i="10"/>
  <c r="G27" i="10"/>
  <c r="G31" i="10" s="1"/>
  <c r="I20" i="10"/>
  <c r="H20" i="10"/>
  <c r="J20" i="10" s="1"/>
  <c r="O20" i="10" s="1"/>
  <c r="F20" i="10"/>
  <c r="E20" i="10"/>
  <c r="D20" i="10"/>
  <c r="C20" i="10"/>
  <c r="N19" i="10"/>
  <c r="J19" i="10"/>
  <c r="O19" i="10" s="1"/>
  <c r="G19" i="10"/>
  <c r="N18" i="10"/>
  <c r="J18" i="10"/>
  <c r="O18" i="10" s="1"/>
  <c r="G18" i="10"/>
  <c r="G20" i="10" s="1"/>
  <c r="N17" i="10"/>
  <c r="J17" i="10"/>
  <c r="O17" i="10" s="1"/>
  <c r="G17" i="10"/>
  <c r="C17" i="10"/>
  <c r="C18" i="10" s="1"/>
  <c r="C19" i="10" s="1"/>
  <c r="O16" i="10"/>
  <c r="N16" i="10"/>
  <c r="J16" i="10"/>
  <c r="G16" i="10"/>
  <c r="I40" i="27"/>
  <c r="I39" i="27"/>
  <c r="I38" i="27"/>
  <c r="I37" i="27"/>
  <c r="T32" i="27"/>
  <c r="T31" i="27"/>
  <c r="T30" i="27"/>
  <c r="R30" i="27"/>
  <c r="P30" i="27"/>
  <c r="N30" i="27"/>
  <c r="T29" i="27"/>
  <c r="R29" i="27"/>
  <c r="P29" i="27"/>
  <c r="N29" i="27"/>
  <c r="R28" i="27"/>
  <c r="R27" i="27"/>
  <c r="P27" i="27"/>
  <c r="N27" i="27"/>
  <c r="R57" i="26"/>
  <c r="P57" i="26"/>
  <c r="N57" i="26"/>
  <c r="T48" i="26"/>
  <c r="R47" i="26"/>
  <c r="P47" i="26"/>
  <c r="N47" i="26"/>
  <c r="R45" i="26"/>
  <c r="P45" i="26"/>
  <c r="N45" i="26"/>
  <c r="R44" i="26"/>
  <c r="P44" i="26"/>
  <c r="N44" i="26"/>
  <c r="G36" i="26"/>
  <c r="G33" i="26"/>
  <c r="G30" i="26"/>
  <c r="G27" i="26"/>
  <c r="G24" i="26"/>
  <c r="I21" i="26"/>
  <c r="D29" i="25" s="1"/>
  <c r="F29" i="25" s="1"/>
  <c r="G21" i="26"/>
  <c r="D28" i="25"/>
  <c r="F28" i="25" s="1"/>
  <c r="D27" i="25"/>
  <c r="F27" i="25" s="1"/>
  <c r="D25" i="25"/>
  <c r="F25" i="25" s="1"/>
  <c r="F20" i="25"/>
  <c r="D20" i="25"/>
  <c r="D19" i="25"/>
  <c r="F19" i="25" s="1"/>
  <c r="D18" i="25"/>
  <c r="F18" i="25" s="1"/>
  <c r="D17" i="25"/>
  <c r="F17" i="25" s="1"/>
  <c r="D16" i="25"/>
  <c r="F16" i="25" s="1"/>
  <c r="D15" i="25"/>
  <c r="F15" i="25" s="1"/>
  <c r="F8" i="25"/>
  <c r="D8" i="25"/>
  <c r="D7" i="25"/>
  <c r="F7" i="25" s="1"/>
  <c r="F6" i="25"/>
  <c r="D6" i="25"/>
  <c r="D5" i="25"/>
  <c r="F5" i="25" s="1"/>
  <c r="D4" i="25"/>
  <c r="F4" i="25" s="1"/>
  <c r="A10005" i="1"/>
  <c r="A10004" i="1"/>
  <c r="A10002" i="1"/>
  <c r="A10001" i="1"/>
  <c r="C11" i="1"/>
  <c r="B11" i="1"/>
  <c r="A11" i="1"/>
  <c r="P2" i="1"/>
  <c r="Z26" i="27" l="1"/>
  <c r="I53" i="26" s="1"/>
  <c r="T49" i="26" s="1"/>
  <c r="Z28" i="27"/>
  <c r="I48" i="26" s="1"/>
  <c r="Y26" i="27"/>
  <c r="G59" i="26" s="1"/>
  <c r="R53" i="26" s="1"/>
  <c r="X26" i="27"/>
  <c r="E56" i="26" s="1"/>
  <c r="P51" i="26" s="1"/>
  <c r="W26" i="27"/>
  <c r="C53" i="26" s="1"/>
  <c r="N49" i="26" s="1"/>
  <c r="G99" i="11"/>
  <c r="I99" i="11"/>
  <c r="E99" i="11"/>
  <c r="C99" i="11"/>
  <c r="C51" i="12"/>
  <c r="G97" i="11"/>
  <c r="I97" i="11"/>
  <c r="E97" i="11"/>
  <c r="C97" i="11"/>
  <c r="G157" i="11"/>
  <c r="I234" i="11"/>
  <c r="E234" i="11"/>
  <c r="C234" i="11"/>
  <c r="G234" i="11"/>
  <c r="I47" i="26"/>
  <c r="I50" i="26"/>
  <c r="T47" i="26" s="1"/>
  <c r="I56" i="26"/>
  <c r="T51" i="26" s="1"/>
  <c r="C142" i="11"/>
  <c r="M142" i="11"/>
  <c r="E142" i="11"/>
  <c r="I142" i="11"/>
  <c r="E279" i="11"/>
  <c r="C279" i="11"/>
  <c r="I279" i="11"/>
  <c r="M279" i="11"/>
  <c r="G279" i="11"/>
  <c r="F12" i="11"/>
  <c r="M53" i="11"/>
  <c r="H112" i="11"/>
  <c r="I27" i="13"/>
  <c r="M15" i="11"/>
  <c r="I54" i="26"/>
  <c r="T50" i="26" s="1"/>
  <c r="C14" i="11"/>
  <c r="O19" i="11"/>
  <c r="T10" i="11"/>
  <c r="U10" i="11" s="1"/>
  <c r="I188" i="11"/>
  <c r="G188" i="11"/>
  <c r="E188" i="11"/>
  <c r="C188" i="11"/>
  <c r="C190" i="11" s="1"/>
  <c r="K278" i="11"/>
  <c r="O14" i="11"/>
  <c r="K25" i="11" s="1"/>
  <c r="E112" i="11"/>
  <c r="L145" i="11"/>
  <c r="M141" i="11"/>
  <c r="J10" i="11"/>
  <c r="F292" i="11"/>
  <c r="K95" i="15"/>
  <c r="K97" i="15"/>
  <c r="C19" i="11"/>
  <c r="U9" i="11"/>
  <c r="Q19" i="11"/>
  <c r="M19" i="11"/>
  <c r="J14" i="11"/>
  <c r="G98" i="11"/>
  <c r="C98" i="11"/>
  <c r="I98" i="11"/>
  <c r="G95" i="11"/>
  <c r="G100" i="11" s="1"/>
  <c r="I95" i="11"/>
  <c r="K100" i="11"/>
  <c r="E95" i="11"/>
  <c r="E100" i="11" s="1"/>
  <c r="F111" i="11" s="1"/>
  <c r="C95" i="11"/>
  <c r="C100" i="11" s="1"/>
  <c r="E111" i="11" s="1"/>
  <c r="C56" i="26"/>
  <c r="N51" i="26" s="1"/>
  <c r="C62" i="26"/>
  <c r="N55" i="26" s="1"/>
  <c r="E232" i="11"/>
  <c r="C232" i="11"/>
  <c r="I232" i="11"/>
  <c r="I235" i="11" s="1"/>
  <c r="M232" i="11"/>
  <c r="I189" i="11"/>
  <c r="G189" i="11"/>
  <c r="C189" i="11"/>
  <c r="E189" i="11"/>
  <c r="K14" i="11"/>
  <c r="B48" i="12"/>
  <c r="L55" i="11"/>
  <c r="E103" i="11"/>
  <c r="T100" i="11" s="1"/>
  <c r="G142" i="11"/>
  <c r="J12" i="11"/>
  <c r="M143" i="11"/>
  <c r="N143" i="11"/>
  <c r="K238" i="11"/>
  <c r="H247" i="11"/>
  <c r="K236" i="11"/>
  <c r="J16" i="15"/>
  <c r="K16" i="15" s="1"/>
  <c r="C38" i="12"/>
  <c r="I9" i="13"/>
  <c r="I7" i="13"/>
  <c r="J15" i="15"/>
  <c r="K19" i="11"/>
  <c r="L14" i="11"/>
  <c r="G14" i="11"/>
  <c r="B142" i="16" s="1"/>
  <c r="M14" i="11"/>
  <c r="M16" i="11" s="1"/>
  <c r="C144" i="16"/>
  <c r="D144" i="16" s="1"/>
  <c r="K137" i="16" s="1"/>
  <c r="Q16" i="11"/>
  <c r="Q17" i="11"/>
  <c r="L25" i="11"/>
  <c r="I59" i="11"/>
  <c r="K59" i="11" s="1"/>
  <c r="C58" i="11"/>
  <c r="S53" i="11" s="1"/>
  <c r="C57" i="11"/>
  <c r="E59" i="11"/>
  <c r="C105" i="11"/>
  <c r="M95" i="11"/>
  <c r="M97" i="11"/>
  <c r="I10" i="13"/>
  <c r="O23" i="13" s="1"/>
  <c r="J10" i="13"/>
  <c r="J20" i="13"/>
  <c r="I101" i="28"/>
  <c r="L101" i="28" s="1"/>
  <c r="D26" i="25"/>
  <c r="F26" i="25" s="1"/>
  <c r="G71" i="10"/>
  <c r="J146" i="10"/>
  <c r="O146" i="10" s="1"/>
  <c r="K55" i="11"/>
  <c r="K145" i="11"/>
  <c r="C140" i="11"/>
  <c r="E230" i="11"/>
  <c r="C230" i="11"/>
  <c r="C235" i="11" s="1"/>
  <c r="E246" i="11" s="1"/>
  <c r="M230" i="11"/>
  <c r="E277" i="11"/>
  <c r="I277" i="11"/>
  <c r="M277" i="11"/>
  <c r="G277" i="11"/>
  <c r="E233" i="11"/>
  <c r="C233" i="11"/>
  <c r="G233" i="11"/>
  <c r="I14" i="11"/>
  <c r="B143" i="16" s="1"/>
  <c r="E19" i="11"/>
  <c r="M52" i="11"/>
  <c r="G57" i="11"/>
  <c r="G58" i="11"/>
  <c r="S55" i="11" s="1"/>
  <c r="G59" i="11"/>
  <c r="I60" i="11"/>
  <c r="E67" i="11"/>
  <c r="L100" i="11"/>
  <c r="E105" i="11"/>
  <c r="I150" i="11"/>
  <c r="G150" i="11"/>
  <c r="G141" i="11"/>
  <c r="G145" i="11" s="1"/>
  <c r="G143" i="11"/>
  <c r="H157" i="11"/>
  <c r="E185" i="11"/>
  <c r="E190" i="11" s="1"/>
  <c r="E202" i="11"/>
  <c r="M233" i="11"/>
  <c r="C239" i="11"/>
  <c r="E247" i="11"/>
  <c r="J6" i="13"/>
  <c r="I12" i="13"/>
  <c r="I14" i="13"/>
  <c r="I180" i="15"/>
  <c r="I13" i="13"/>
  <c r="O7" i="13" s="1"/>
  <c r="I11" i="13"/>
  <c r="Q48" i="13" s="1"/>
  <c r="I15" i="13"/>
  <c r="O24" i="13" s="1"/>
  <c r="J29" i="13"/>
  <c r="I29" i="13"/>
  <c r="P14" i="11"/>
  <c r="E231" i="11"/>
  <c r="C231" i="11"/>
  <c r="M99" i="11"/>
  <c r="E141" i="11"/>
  <c r="E145" i="11" s="1"/>
  <c r="E157" i="11"/>
  <c r="J25" i="13"/>
  <c r="I25" i="13"/>
  <c r="O27" i="13" s="1"/>
  <c r="J45" i="10"/>
  <c r="O45" i="10" s="1"/>
  <c r="G82" i="10"/>
  <c r="J157" i="10"/>
  <c r="E276" i="11"/>
  <c r="M276" i="11"/>
  <c r="G276" i="11"/>
  <c r="C276" i="11"/>
  <c r="H11" i="11"/>
  <c r="T11" i="11" s="1"/>
  <c r="E14" i="11"/>
  <c r="B141" i="16" s="1"/>
  <c r="E15" i="11"/>
  <c r="G19" i="11"/>
  <c r="I56" i="11"/>
  <c r="I57" i="11"/>
  <c r="F67" i="11"/>
  <c r="M98" i="11"/>
  <c r="G105" i="11"/>
  <c r="I141" i="11"/>
  <c r="I145" i="11" s="1"/>
  <c r="I143" i="11"/>
  <c r="I185" i="11"/>
  <c r="G185" i="11"/>
  <c r="I186" i="11"/>
  <c r="G186" i="11"/>
  <c r="I187" i="11"/>
  <c r="G187" i="11"/>
  <c r="G230" i="11"/>
  <c r="G231" i="11"/>
  <c r="K235" i="11"/>
  <c r="K237" i="11" s="1"/>
  <c r="J264" i="15"/>
  <c r="K264" i="15" s="1"/>
  <c r="J263" i="15"/>
  <c r="I23" i="13"/>
  <c r="O9" i="13" s="1"/>
  <c r="K15" i="11"/>
  <c r="J8" i="13"/>
  <c r="I8" i="13"/>
  <c r="O6" i="13" s="1"/>
  <c r="N5" i="16"/>
  <c r="G104" i="16"/>
  <c r="B105" i="16" s="1"/>
  <c r="H104" i="16"/>
  <c r="E275" i="11"/>
  <c r="C275" i="11"/>
  <c r="K280" i="11"/>
  <c r="E26" i="11"/>
  <c r="E195" i="11"/>
  <c r="C195" i="11"/>
  <c r="M185" i="11"/>
  <c r="N186" i="11"/>
  <c r="M186" i="11"/>
  <c r="M187" i="11"/>
  <c r="N188" i="11"/>
  <c r="M188" i="11"/>
  <c r="M189" i="11"/>
  <c r="L190" i="11"/>
  <c r="H292" i="11"/>
  <c r="I15" i="28"/>
  <c r="L15" i="28" s="1"/>
  <c r="L67" i="28"/>
  <c r="I71" i="28"/>
  <c r="L71" i="28" s="1"/>
  <c r="G114" i="16"/>
  <c r="B115" i="16" s="1"/>
  <c r="H114" i="16"/>
  <c r="K94" i="16" s="1"/>
  <c r="C240" i="11"/>
  <c r="I16" i="13"/>
  <c r="Q49" i="13" s="1"/>
  <c r="I24" i="13"/>
  <c r="I31" i="13"/>
  <c r="K258" i="15"/>
  <c r="G258" i="15"/>
  <c r="K260" i="15"/>
  <c r="G260" i="15"/>
  <c r="I263" i="15"/>
  <c r="D46" i="16"/>
  <c r="I54" i="16"/>
  <c r="F54" i="16"/>
  <c r="H103" i="16"/>
  <c r="G109" i="16"/>
  <c r="B110" i="16" s="1"/>
  <c r="H109" i="16"/>
  <c r="G129" i="16"/>
  <c r="B130" i="16" s="1"/>
  <c r="H129" i="16"/>
  <c r="G6" i="16"/>
  <c r="M234" i="11"/>
  <c r="G240" i="11"/>
  <c r="I28" i="13"/>
  <c r="I35" i="13"/>
  <c r="O25" i="13" s="1"/>
  <c r="I37" i="13"/>
  <c r="I14" i="15"/>
  <c r="K14" i="15" s="1"/>
  <c r="B15" i="15"/>
  <c r="I15" i="15" s="1"/>
  <c r="L5" i="16"/>
  <c r="P5" i="16"/>
  <c r="O5" i="16"/>
  <c r="K5" i="16"/>
  <c r="G124" i="16"/>
  <c r="B125" i="16" s="1"/>
  <c r="H124" i="16"/>
  <c r="L124" i="28"/>
  <c r="I132" i="28"/>
  <c r="L132" i="28" s="1"/>
  <c r="I94" i="15"/>
  <c r="K94" i="15" s="1"/>
  <c r="K259" i="15"/>
  <c r="G259" i="15"/>
  <c r="K261" i="15"/>
  <c r="G261" i="15"/>
  <c r="I348" i="15"/>
  <c r="K348" i="15" s="1"/>
  <c r="B349" i="15"/>
  <c r="I349" i="15" s="1"/>
  <c r="I434" i="15"/>
  <c r="K434" i="15" s="1"/>
  <c r="B435" i="15"/>
  <c r="I435" i="15" s="1"/>
  <c r="M5" i="16"/>
  <c r="G119" i="16"/>
  <c r="B120" i="16" s="1"/>
  <c r="H119" i="16"/>
  <c r="K11" i="15"/>
  <c r="G11" i="15"/>
  <c r="K13" i="15"/>
  <c r="G13" i="15"/>
  <c r="G345" i="15"/>
  <c r="K345" i="15"/>
  <c r="G347" i="15"/>
  <c r="K347" i="15"/>
  <c r="K431" i="15"/>
  <c r="G431" i="15"/>
  <c r="K433" i="15"/>
  <c r="G433" i="15"/>
  <c r="E54" i="16"/>
  <c r="L280" i="11"/>
  <c r="K12" i="15"/>
  <c r="G12" i="15"/>
  <c r="I262" i="15"/>
  <c r="K262" i="15" s="1"/>
  <c r="G344" i="15"/>
  <c r="K344" i="15"/>
  <c r="G346" i="15"/>
  <c r="K346" i="15"/>
  <c r="K430" i="15"/>
  <c r="G430" i="15"/>
  <c r="K432" i="15"/>
  <c r="G432" i="15"/>
  <c r="G54" i="16"/>
  <c r="D15" i="16"/>
  <c r="K93" i="16"/>
  <c r="K92" i="16"/>
  <c r="I62" i="26" l="1"/>
  <c r="T55" i="26" s="1"/>
  <c r="I59" i="26"/>
  <c r="T53" i="26" s="1"/>
  <c r="I60" i="26"/>
  <c r="T54" i="26" s="1"/>
  <c r="I51" i="26"/>
  <c r="I63" i="26"/>
  <c r="T56" i="26" s="1"/>
  <c r="Z44" i="26" s="1"/>
  <c r="I57" i="26"/>
  <c r="T52" i="26" s="1"/>
  <c r="G62" i="26"/>
  <c r="R55" i="26" s="1"/>
  <c r="G53" i="26"/>
  <c r="R49" i="26" s="1"/>
  <c r="G47" i="26"/>
  <c r="G50" i="26"/>
  <c r="G56" i="26"/>
  <c r="R51" i="26" s="1"/>
  <c r="Y43" i="26" s="1"/>
  <c r="E62" i="26"/>
  <c r="P55" i="26" s="1"/>
  <c r="E59" i="26"/>
  <c r="P53" i="26" s="1"/>
  <c r="E53" i="26"/>
  <c r="P49" i="26" s="1"/>
  <c r="E47" i="26"/>
  <c r="E50" i="26"/>
  <c r="C50" i="26"/>
  <c r="C59" i="26"/>
  <c r="N53" i="26" s="1"/>
  <c r="W43" i="26" s="1"/>
  <c r="C47" i="26"/>
  <c r="H246" i="11"/>
  <c r="I237" i="11"/>
  <c r="I238" i="11"/>
  <c r="E201" i="11"/>
  <c r="C194" i="11"/>
  <c r="C193" i="11"/>
  <c r="O206" i="11" s="1"/>
  <c r="C192" i="11"/>
  <c r="G194" i="11"/>
  <c r="E194" i="11"/>
  <c r="G280" i="11"/>
  <c r="H156" i="11"/>
  <c r="I148" i="11"/>
  <c r="P162" i="11" s="1"/>
  <c r="I147" i="11"/>
  <c r="F156" i="11"/>
  <c r="E148" i="11"/>
  <c r="P160" i="11" s="1"/>
  <c r="E147" i="11"/>
  <c r="U11" i="11"/>
  <c r="G156" i="11"/>
  <c r="G147" i="11"/>
  <c r="G148" i="11"/>
  <c r="P161" i="11" s="1"/>
  <c r="K437" i="15"/>
  <c r="K435" i="15"/>
  <c r="G190" i="11"/>
  <c r="K103" i="11"/>
  <c r="K102" i="11"/>
  <c r="N96" i="11"/>
  <c r="N98" i="11"/>
  <c r="H105" i="16"/>
  <c r="G105" i="16"/>
  <c r="C52" i="12"/>
  <c r="D52" i="12" s="1"/>
  <c r="O17" i="11"/>
  <c r="O16" i="11"/>
  <c r="K182" i="15"/>
  <c r="K180" i="15"/>
  <c r="N97" i="11"/>
  <c r="K26" i="11"/>
  <c r="K58" i="11"/>
  <c r="N50" i="11"/>
  <c r="N54" i="11"/>
  <c r="N51" i="11"/>
  <c r="K57" i="11"/>
  <c r="N52" i="11"/>
  <c r="C49" i="12"/>
  <c r="D49" i="12" s="1"/>
  <c r="I16" i="11"/>
  <c r="I17" i="11"/>
  <c r="P32" i="11" s="1"/>
  <c r="C143" i="16"/>
  <c r="D143" i="16" s="1"/>
  <c r="K136" i="16" s="1"/>
  <c r="H26" i="11"/>
  <c r="N277" i="11"/>
  <c r="N278" i="11"/>
  <c r="N233" i="11"/>
  <c r="K148" i="11"/>
  <c r="N276" i="11"/>
  <c r="N232" i="11"/>
  <c r="N231" i="11"/>
  <c r="N279" i="11"/>
  <c r="N230" i="11"/>
  <c r="N275" i="11"/>
  <c r="K147" i="11"/>
  <c r="N144" i="11"/>
  <c r="N142" i="11"/>
  <c r="N140" i="11"/>
  <c r="C104" i="11"/>
  <c r="N99" i="11"/>
  <c r="I104" i="11"/>
  <c r="K104" i="11" s="1"/>
  <c r="N53" i="11"/>
  <c r="Z43" i="26"/>
  <c r="D6" i="16"/>
  <c r="G435" i="15"/>
  <c r="H120" i="16"/>
  <c r="G120" i="16"/>
  <c r="K351" i="15"/>
  <c r="K349" i="15"/>
  <c r="N234" i="11"/>
  <c r="N189" i="11"/>
  <c r="N187" i="11"/>
  <c r="C280" i="11"/>
  <c r="E102" i="11"/>
  <c r="B47" i="12"/>
  <c r="F25" i="11"/>
  <c r="H14" i="11"/>
  <c r="C237" i="11"/>
  <c r="N95" i="11"/>
  <c r="H25" i="11"/>
  <c r="E235" i="11"/>
  <c r="C50" i="12"/>
  <c r="K17" i="11"/>
  <c r="P33" i="11" s="1"/>
  <c r="K16" i="11"/>
  <c r="G25" i="11"/>
  <c r="G104" i="11"/>
  <c r="B140" i="16"/>
  <c r="E25" i="11"/>
  <c r="C18" i="11"/>
  <c r="C16" i="11"/>
  <c r="C17" i="11"/>
  <c r="P29" i="11" s="1"/>
  <c r="B51" i="12"/>
  <c r="D51" i="12" s="1"/>
  <c r="J25" i="11"/>
  <c r="J26" i="11"/>
  <c r="T12" i="11"/>
  <c r="F14" i="11"/>
  <c r="H125" i="16"/>
  <c r="G125" i="16"/>
  <c r="B132" i="16"/>
  <c r="G263" i="15"/>
  <c r="H115" i="16"/>
  <c r="K95" i="16" s="1"/>
  <c r="G115" i="16"/>
  <c r="K192" i="11"/>
  <c r="K193" i="11"/>
  <c r="G111" i="11"/>
  <c r="G102" i="11"/>
  <c r="C103" i="11"/>
  <c r="T99" i="11" s="1"/>
  <c r="K15" i="15"/>
  <c r="H130" i="16"/>
  <c r="G130" i="16"/>
  <c r="K265" i="15"/>
  <c r="K263" i="15"/>
  <c r="I26" i="11"/>
  <c r="I25" i="11"/>
  <c r="B50" i="12"/>
  <c r="D50" i="12" s="1"/>
  <c r="I190" i="11"/>
  <c r="F201" i="11"/>
  <c r="E193" i="11"/>
  <c r="O207" i="11" s="1"/>
  <c r="E192" i="11"/>
  <c r="G349" i="15"/>
  <c r="K283" i="11"/>
  <c r="K282" i="11"/>
  <c r="G15" i="15"/>
  <c r="H110" i="16"/>
  <c r="G110" i="16"/>
  <c r="N185" i="11"/>
  <c r="G235" i="11"/>
  <c r="G103" i="11"/>
  <c r="T101" i="11" s="1"/>
  <c r="H66" i="11"/>
  <c r="H67" i="11"/>
  <c r="K56" i="11"/>
  <c r="C238" i="11"/>
  <c r="C145" i="11"/>
  <c r="B46" i="12"/>
  <c r="D5" i="12"/>
  <c r="Q15" i="11"/>
  <c r="S15" i="11" s="1"/>
  <c r="I100" i="11"/>
  <c r="N141" i="11"/>
  <c r="C102" i="11"/>
  <c r="E104" i="11"/>
  <c r="E278" i="11"/>
  <c r="E280" i="11" s="1"/>
  <c r="I278" i="11"/>
  <c r="I280" i="11" s="1"/>
  <c r="G278" i="11"/>
  <c r="M278" i="11"/>
  <c r="C278" i="11"/>
  <c r="M17" i="11"/>
  <c r="X43" i="26"/>
  <c r="F291" i="11" l="1"/>
  <c r="E283" i="11"/>
  <c r="E282" i="11"/>
  <c r="I192" i="11"/>
  <c r="H201" i="11"/>
  <c r="I193" i="11"/>
  <c r="O209" i="11" s="1"/>
  <c r="C47" i="12"/>
  <c r="D47" i="12" s="1"/>
  <c r="C141" i="16"/>
  <c r="O18" i="11"/>
  <c r="K18" i="11"/>
  <c r="E16" i="11"/>
  <c r="I18" i="11"/>
  <c r="E17" i="11"/>
  <c r="P30" i="11" s="1"/>
  <c r="Q18" i="11"/>
  <c r="S18" i="11" s="1"/>
  <c r="G18" i="11"/>
  <c r="E18" i="11"/>
  <c r="M18" i="11"/>
  <c r="H111" i="11"/>
  <c r="I103" i="11"/>
  <c r="T102" i="11" s="1"/>
  <c r="I102" i="11"/>
  <c r="U12" i="11"/>
  <c r="B145" i="16"/>
  <c r="D140" i="16"/>
  <c r="T14" i="11"/>
  <c r="V12" i="11" s="1"/>
  <c r="G283" i="11"/>
  <c r="G291" i="11"/>
  <c r="G282" i="11"/>
  <c r="H291" i="11"/>
  <c r="I282" i="11"/>
  <c r="I283" i="11"/>
  <c r="G246" i="11"/>
  <c r="G238" i="11"/>
  <c r="G237" i="11"/>
  <c r="E291" i="11"/>
  <c r="C283" i="11"/>
  <c r="C282" i="11"/>
  <c r="G284" i="11"/>
  <c r="C284" i="11"/>
  <c r="I284" i="11"/>
  <c r="K284" i="11" s="1"/>
  <c r="E284" i="11"/>
  <c r="E156" i="11"/>
  <c r="C149" i="11"/>
  <c r="I149" i="11"/>
  <c r="K149" i="11" s="1"/>
  <c r="C148" i="11"/>
  <c r="P159" i="11" s="1"/>
  <c r="G149" i="11"/>
  <c r="C147" i="11"/>
  <c r="E149" i="11"/>
  <c r="G132" i="16"/>
  <c r="H132" i="16"/>
  <c r="F26" i="11"/>
  <c r="G239" i="11"/>
  <c r="F246" i="11"/>
  <c r="E238" i="11"/>
  <c r="E237" i="11"/>
  <c r="I239" i="11"/>
  <c r="K239" i="11" s="1"/>
  <c r="E239" i="11"/>
  <c r="C142" i="16"/>
  <c r="D142" i="16" s="1"/>
  <c r="C48" i="12"/>
  <c r="D48" i="12" s="1"/>
  <c r="G17" i="11"/>
  <c r="P31" i="11" s="1"/>
  <c r="G16" i="11"/>
  <c r="G26" i="11"/>
  <c r="G201" i="11"/>
  <c r="G192" i="11"/>
  <c r="G193" i="11"/>
  <c r="O208" i="11" s="1"/>
  <c r="I194" i="11"/>
  <c r="K194" i="11" s="1"/>
  <c r="S16" i="11" l="1"/>
  <c r="C46" i="12"/>
  <c r="D46" i="12" s="1"/>
  <c r="S17" i="11"/>
  <c r="V11" i="11"/>
  <c r="D141" i="16"/>
  <c r="C145" i="16"/>
  <c r="D145" i="16" s="1"/>
</calcChain>
</file>

<file path=xl/comments1.xml><?xml version="1.0" encoding="utf-8"?>
<comments xmlns="http://schemas.openxmlformats.org/spreadsheetml/2006/main">
  <authors>
    <author>作者</author>
  </authors>
  <commentList>
    <comment ref="A9" authorId="0" shapeId="0">
      <text>
        <r>
          <rPr>
            <b/>
            <sz val="9"/>
            <rFont val="宋体"/>
            <family val="3"/>
            <charset val="134"/>
          </rPr>
          <t>注：每种软件类型都有它自已的劳动率，具有不同的开发成本。</t>
        </r>
        <r>
          <rPr>
            <sz val="9"/>
            <rFont val="宋体"/>
            <family val="3"/>
            <charset val="134"/>
          </rPr>
          <t xml:space="preserve">
</t>
        </r>
      </text>
    </comment>
    <comment ref="A14" authorId="0" shapeId="0">
      <text>
        <r>
          <rPr>
            <b/>
            <sz val="9"/>
            <rFont val="宋体"/>
            <family val="3"/>
            <charset val="134"/>
          </rPr>
          <t>立项申请表中获取，包括所有参与项目的总成员数，不包括CCB组长和CCB成员数</t>
        </r>
      </text>
    </comment>
  </commentList>
</comments>
</file>

<file path=xl/comments2.xml><?xml version="1.0" encoding="utf-8"?>
<comments xmlns="http://schemas.openxmlformats.org/spreadsheetml/2006/main">
  <authors>
    <author>作者</author>
    <author>gta</author>
  </authors>
  <commentList>
    <comment ref="D3" authorId="0" shapeId="0">
      <text>
        <r>
          <rPr>
            <b/>
            <sz val="9"/>
            <rFont val="宋体"/>
            <family val="3"/>
            <charset val="134"/>
          </rPr>
          <t>EPG:</t>
        </r>
        <r>
          <rPr>
            <sz val="9"/>
            <rFont val="宋体"/>
            <family val="3"/>
            <charset val="134"/>
          </rPr>
          <t xml:space="preserve">
的估算结果。即估算表中项目预计开始日期到项目预计结束日期的工作日数。</t>
        </r>
      </text>
    </comment>
    <comment ref="D4" authorId="0" shapeId="0">
      <text>
        <r>
          <rPr>
            <b/>
            <sz val="9"/>
            <rFont val="宋体"/>
            <family val="3"/>
            <charset val="134"/>
          </rPr>
          <t>EPG:</t>
        </r>
        <r>
          <rPr>
            <sz val="9"/>
            <rFont val="宋体"/>
            <family val="3"/>
            <charset val="134"/>
          </rPr>
          <t xml:space="preserve">
估算表的估算结果。即估算表中计划总工期
/估算规模</t>
        </r>
      </text>
    </comment>
    <comment ref="D5" authorId="1" shapeId="0">
      <text>
        <r>
          <rPr>
            <b/>
            <sz val="9"/>
            <rFont val="宋体"/>
            <family val="3"/>
            <charset val="134"/>
          </rPr>
          <t>gta:</t>
        </r>
        <r>
          <rPr>
            <sz val="9"/>
            <rFont val="宋体"/>
            <family val="3"/>
            <charset val="134"/>
          </rPr>
          <t xml:space="preserve">
来源于估算表“项目总工作量（人天）”</t>
        </r>
      </text>
    </comment>
    <comment ref="D6" authorId="1" shapeId="0">
      <text>
        <r>
          <rPr>
            <b/>
            <sz val="9"/>
            <rFont val="宋体"/>
            <family val="3"/>
            <charset val="134"/>
          </rPr>
          <t>gta:</t>
        </r>
        <r>
          <rPr>
            <sz val="9"/>
            <rFont val="宋体"/>
            <family val="3"/>
            <charset val="134"/>
          </rPr>
          <t xml:space="preserve">
来源于估算表“项目总工作量（人天）”</t>
        </r>
      </text>
    </comment>
    <comment ref="D8" authorId="0" shapeId="0">
      <text>
        <r>
          <rPr>
            <b/>
            <sz val="9"/>
            <rFont val="宋体"/>
            <family val="3"/>
            <charset val="134"/>
          </rPr>
          <t>EPG:</t>
        </r>
        <r>
          <rPr>
            <sz val="9"/>
            <rFont val="宋体"/>
            <family val="3"/>
            <charset val="134"/>
          </rPr>
          <t xml:space="preserve">
生产率=估算的SFP/估算计划工作量</t>
        </r>
      </text>
    </comment>
  </commentList>
</comments>
</file>

<file path=xl/comments3.xml><?xml version="1.0" encoding="utf-8"?>
<comments xmlns="http://schemas.openxmlformats.org/spreadsheetml/2006/main">
  <authors>
    <author>gta</author>
    <author>Windows 用户</author>
  </authors>
  <commentList>
    <comment ref="D3" authorId="0" shapeId="0">
      <text>
        <r>
          <rPr>
            <b/>
            <sz val="9"/>
            <rFont val="宋体"/>
            <family val="3"/>
            <charset val="134"/>
          </rPr>
          <t>gta:</t>
        </r>
        <r>
          <rPr>
            <sz val="9"/>
            <rFont val="宋体"/>
            <family val="3"/>
            <charset val="134"/>
          </rPr>
          <t xml:space="preserve">
数据来源于执行本次预测时，估算表中的SFP数。</t>
        </r>
      </text>
    </comment>
    <comment ref="E3" authorId="0" shapeId="0">
      <text>
        <r>
          <rPr>
            <b/>
            <sz val="9"/>
            <rFont val="宋体"/>
            <family val="3"/>
            <charset val="134"/>
          </rPr>
          <t>gta:</t>
        </r>
        <r>
          <rPr>
            <sz val="9"/>
            <rFont val="宋体"/>
            <family val="3"/>
            <charset val="134"/>
          </rPr>
          <t xml:space="preserve">
数据来源于执行本次预测时，估算表中的项目总工作量（人天）。</t>
        </r>
      </text>
    </comment>
    <comment ref="U3" authorId="0" shapeId="0">
      <text>
        <r>
          <rPr>
            <b/>
            <sz val="9"/>
            <rFont val="宋体"/>
            <family val="3"/>
            <charset val="134"/>
          </rPr>
          <t>gta:</t>
        </r>
        <r>
          <rPr>
            <sz val="9"/>
            <rFont val="宋体"/>
            <family val="3"/>
            <charset val="134"/>
          </rPr>
          <t xml:space="preserve">
对预测结果进行分析：
1，置信度小于90%时，分析置信度的原因及措施。
2，置信度大于90%时，分析保证达到或提高置信度的措施。</t>
        </r>
      </text>
    </comment>
    <comment ref="O4" authorId="1" shapeId="0">
      <text>
        <r>
          <rPr>
            <b/>
            <sz val="9"/>
            <rFont val="宋体"/>
            <family val="3"/>
            <charset val="134"/>
          </rPr>
          <t>Windows 用户:</t>
        </r>
        <r>
          <rPr>
            <sz val="9"/>
            <rFont val="宋体"/>
            <family val="3"/>
            <charset val="134"/>
          </rPr>
          <t xml:space="preserve">
总方案</t>
        </r>
      </text>
    </comment>
  </commentList>
</comments>
</file>

<file path=xl/comments4.xml><?xml version="1.0" encoding="utf-8"?>
<comments xmlns="http://schemas.openxmlformats.org/spreadsheetml/2006/main">
  <authors>
    <author>fe</author>
    <author>叶伦灼</author>
    <author>付艳华</author>
    <author>Windows 用户</author>
  </authors>
  <commentList>
    <comment ref="A1" authorId="0" shapeId="0">
      <text>
        <r>
          <rPr>
            <sz val="9"/>
            <rFont val="宋体"/>
            <family val="3"/>
            <charset val="134"/>
          </rPr>
          <t>PPM-版本号</t>
        </r>
      </text>
    </comment>
    <comment ref="A4" authorId="1" shapeId="0">
      <text>
        <r>
          <rPr>
            <b/>
            <sz val="9"/>
            <rFont val="宋体"/>
            <family val="3"/>
            <charset val="134"/>
          </rPr>
          <t>叶伦灼:</t>
        </r>
        <r>
          <rPr>
            <sz val="9"/>
            <rFont val="宋体"/>
            <family val="3"/>
            <charset val="134"/>
          </rPr>
          <t xml:space="preserve">
在代码走查充分的前提下，测试加权缺陷密度与代码走查发现的缺陷密度应该是负相关，但基于目前公司的代码走查开展程度严重不足，此处的回归模型显示了前述两者的关系呈现了正相关，意在鼓励更多的进行代码走查</t>
        </r>
      </text>
    </comment>
    <comment ref="Z42" authorId="2" shapeId="0">
      <text>
        <r>
          <rPr>
            <b/>
            <sz val="9"/>
            <rFont val="宋体"/>
            <family val="3"/>
            <charset val="134"/>
          </rPr>
          <t>（遗留缺陷率） 验收的密度＝验收＋测试阶机的缺陷密度</t>
        </r>
        <r>
          <rPr>
            <sz val="9"/>
            <rFont val="宋体"/>
            <family val="3"/>
            <charset val="134"/>
          </rPr>
          <t xml:space="preserve">
</t>
        </r>
      </text>
    </comment>
    <comment ref="Z43" authorId="3" shapeId="0">
      <text>
        <r>
          <rPr>
            <b/>
            <sz val="9"/>
            <rFont val="宋体"/>
            <family val="3"/>
            <charset val="134"/>
          </rPr>
          <t>Windows 用户:</t>
        </r>
        <r>
          <rPr>
            <sz val="9"/>
            <rFont val="宋体"/>
            <family val="3"/>
            <charset val="134"/>
          </rPr>
          <t xml:space="preserve">
智慧</t>
        </r>
      </text>
    </comment>
    <comment ref="Z44" authorId="3" shapeId="0">
      <text>
        <r>
          <rPr>
            <b/>
            <sz val="9"/>
            <rFont val="宋体"/>
            <family val="3"/>
            <charset val="134"/>
          </rPr>
          <t>Windows 用户:</t>
        </r>
        <r>
          <rPr>
            <sz val="9"/>
            <rFont val="宋体"/>
            <family val="3"/>
            <charset val="134"/>
          </rPr>
          <t xml:space="preserve">
非智慧</t>
        </r>
      </text>
    </comment>
    <comment ref="U45" authorId="3" shapeId="0">
      <text>
        <r>
          <rPr>
            <b/>
            <sz val="9"/>
            <rFont val="宋体"/>
            <family val="3"/>
            <charset val="134"/>
          </rPr>
          <t>Windows 用户:</t>
        </r>
        <r>
          <rPr>
            <sz val="9"/>
            <rFont val="宋体"/>
            <family val="3"/>
            <charset val="134"/>
          </rPr>
          <t xml:space="preserve">
智慧教育线</t>
        </r>
      </text>
    </comment>
    <comment ref="U46" authorId="3" shapeId="0">
      <text>
        <r>
          <rPr>
            <b/>
            <sz val="9"/>
            <rFont val="宋体"/>
            <family val="3"/>
            <charset val="134"/>
          </rPr>
          <t>Windows 用户:</t>
        </r>
        <r>
          <rPr>
            <sz val="9"/>
            <rFont val="宋体"/>
            <family val="3"/>
            <charset val="134"/>
          </rPr>
          <t xml:space="preserve">
非智慧教育线</t>
        </r>
      </text>
    </comment>
    <comment ref="U47" authorId="3" shapeId="0">
      <text>
        <r>
          <rPr>
            <b/>
            <sz val="9"/>
            <rFont val="宋体"/>
            <family val="3"/>
            <charset val="134"/>
          </rPr>
          <t>Windows 用户:</t>
        </r>
        <r>
          <rPr>
            <sz val="9"/>
            <rFont val="宋体"/>
            <family val="3"/>
            <charset val="134"/>
          </rPr>
          <t xml:space="preserve">
智慧教育线</t>
        </r>
      </text>
    </comment>
    <comment ref="U48" authorId="3" shapeId="0">
      <text>
        <r>
          <rPr>
            <b/>
            <sz val="9"/>
            <rFont val="宋体"/>
            <family val="3"/>
            <charset val="134"/>
          </rPr>
          <t>Windows 用户:</t>
        </r>
        <r>
          <rPr>
            <sz val="9"/>
            <rFont val="宋体"/>
            <family val="3"/>
            <charset val="134"/>
          </rPr>
          <t xml:space="preserve">
非智慧教育线</t>
        </r>
      </text>
    </comment>
    <comment ref="U49" authorId="3" shapeId="0">
      <text>
        <r>
          <rPr>
            <b/>
            <sz val="9"/>
            <rFont val="宋体"/>
            <family val="3"/>
            <charset val="134"/>
          </rPr>
          <t>Windows 用户:</t>
        </r>
        <r>
          <rPr>
            <sz val="9"/>
            <rFont val="宋体"/>
            <family val="3"/>
            <charset val="134"/>
          </rPr>
          <t xml:space="preserve">
智慧教育线</t>
        </r>
      </text>
    </comment>
    <comment ref="U50" authorId="3" shapeId="0">
      <text>
        <r>
          <rPr>
            <b/>
            <sz val="9"/>
            <rFont val="宋体"/>
            <family val="3"/>
            <charset val="134"/>
          </rPr>
          <t>Windows 用户:</t>
        </r>
        <r>
          <rPr>
            <sz val="9"/>
            <rFont val="宋体"/>
            <family val="3"/>
            <charset val="134"/>
          </rPr>
          <t xml:space="preserve">
非智慧教育线</t>
        </r>
      </text>
    </comment>
    <comment ref="U51" authorId="3" shapeId="0">
      <text>
        <r>
          <rPr>
            <b/>
            <sz val="9"/>
            <rFont val="宋体"/>
            <family val="3"/>
            <charset val="134"/>
          </rPr>
          <t>Windows 用户:</t>
        </r>
        <r>
          <rPr>
            <sz val="9"/>
            <rFont val="宋体"/>
            <family val="3"/>
            <charset val="134"/>
          </rPr>
          <t xml:space="preserve">
智慧教育线</t>
        </r>
      </text>
    </comment>
    <comment ref="U52" authorId="3" shapeId="0">
      <text>
        <r>
          <rPr>
            <b/>
            <sz val="9"/>
            <rFont val="宋体"/>
            <family val="3"/>
            <charset val="134"/>
          </rPr>
          <t>Windows 用户:</t>
        </r>
        <r>
          <rPr>
            <sz val="9"/>
            <rFont val="宋体"/>
            <family val="3"/>
            <charset val="134"/>
          </rPr>
          <t xml:space="preserve">
非智慧教育线</t>
        </r>
      </text>
    </comment>
    <comment ref="U53" authorId="3" shapeId="0">
      <text>
        <r>
          <rPr>
            <b/>
            <sz val="9"/>
            <rFont val="宋体"/>
            <family val="3"/>
            <charset val="134"/>
          </rPr>
          <t>Windows 用户:</t>
        </r>
        <r>
          <rPr>
            <sz val="9"/>
            <rFont val="宋体"/>
            <family val="3"/>
            <charset val="134"/>
          </rPr>
          <t xml:space="preserve">
智慧教育线</t>
        </r>
      </text>
    </comment>
    <comment ref="U54" authorId="3" shapeId="0">
      <text>
        <r>
          <rPr>
            <b/>
            <sz val="9"/>
            <rFont val="宋体"/>
            <family val="3"/>
            <charset val="134"/>
          </rPr>
          <t>Windows 用户:</t>
        </r>
        <r>
          <rPr>
            <sz val="9"/>
            <rFont val="宋体"/>
            <family val="3"/>
            <charset val="134"/>
          </rPr>
          <t xml:space="preserve">
非智慧教育线</t>
        </r>
      </text>
    </comment>
    <comment ref="U55" authorId="3" shapeId="0">
      <text>
        <r>
          <rPr>
            <b/>
            <sz val="9"/>
            <rFont val="宋体"/>
            <family val="3"/>
            <charset val="134"/>
          </rPr>
          <t>Windows 用户:</t>
        </r>
        <r>
          <rPr>
            <sz val="9"/>
            <rFont val="宋体"/>
            <family val="3"/>
            <charset val="134"/>
          </rPr>
          <t xml:space="preserve">
智慧教育线</t>
        </r>
      </text>
    </comment>
    <comment ref="U56" authorId="3" shapeId="0">
      <text>
        <r>
          <rPr>
            <b/>
            <sz val="9"/>
            <rFont val="宋体"/>
            <family val="3"/>
            <charset val="134"/>
          </rPr>
          <t>Windows 用户:</t>
        </r>
        <r>
          <rPr>
            <sz val="9"/>
            <rFont val="宋体"/>
            <family val="3"/>
            <charset val="134"/>
          </rPr>
          <t xml:space="preserve">
非智慧教育线</t>
        </r>
      </text>
    </comment>
  </commentList>
</comments>
</file>

<file path=xl/comments5.xml><?xml version="1.0" encoding="utf-8"?>
<comments xmlns="http://schemas.openxmlformats.org/spreadsheetml/2006/main">
  <authors>
    <author>fe</author>
    <author>叶伦灼</author>
    <author>付艳华</author>
    <author>Windows 用户</author>
  </authors>
  <commentList>
    <comment ref="A1" authorId="0" shapeId="0">
      <text>
        <r>
          <rPr>
            <sz val="9"/>
            <rFont val="宋体"/>
            <family val="3"/>
            <charset val="134"/>
          </rPr>
          <t>PPM-版本号</t>
        </r>
      </text>
    </comment>
    <comment ref="A4" authorId="1" shapeId="0">
      <text>
        <r>
          <rPr>
            <b/>
            <sz val="9"/>
            <rFont val="宋体"/>
            <family val="3"/>
            <charset val="134"/>
          </rPr>
          <t>叶伦灼:</t>
        </r>
        <r>
          <rPr>
            <sz val="9"/>
            <rFont val="宋体"/>
            <family val="3"/>
            <charset val="134"/>
          </rPr>
          <t xml:space="preserve">
在代码走查充分的前提下，测试加权缺陷密度与代码走查发现的缺陷密度应该是负相关，但基于目前公司的代码走查开展程度严重不足，此处的回归模型显示了前述两者的关系呈现了正相关，意在鼓励更多的进行代码走查</t>
        </r>
      </text>
    </comment>
    <comment ref="Z25" authorId="2" shapeId="0">
      <text>
        <r>
          <rPr>
            <b/>
            <sz val="9"/>
            <rFont val="宋体"/>
            <family val="3"/>
            <charset val="134"/>
          </rPr>
          <t>（遗留缺陷率） 验收的密度＝验收＋测试阶机的缺陷密度</t>
        </r>
        <r>
          <rPr>
            <sz val="9"/>
            <rFont val="宋体"/>
            <family val="3"/>
            <charset val="134"/>
          </rPr>
          <t xml:space="preserve">
</t>
        </r>
      </text>
    </comment>
    <comment ref="Z27" authorId="2" shapeId="0">
      <text>
        <r>
          <rPr>
            <b/>
            <sz val="9"/>
            <rFont val="宋体"/>
            <family val="3"/>
            <charset val="134"/>
          </rPr>
          <t>（遗留缺陷率） 验收的密度＝验收＋测试阶机的缺陷密度</t>
        </r>
        <r>
          <rPr>
            <sz val="9"/>
            <rFont val="宋体"/>
            <family val="3"/>
            <charset val="134"/>
          </rPr>
          <t xml:space="preserve">
</t>
        </r>
      </text>
    </comment>
    <comment ref="U29" authorId="3" shapeId="0">
      <text>
        <r>
          <rPr>
            <b/>
            <sz val="9"/>
            <rFont val="宋体"/>
            <family val="3"/>
            <charset val="134"/>
          </rPr>
          <t>Windows 用户:</t>
        </r>
        <r>
          <rPr>
            <sz val="9"/>
            <rFont val="宋体"/>
            <family val="3"/>
            <charset val="134"/>
          </rPr>
          <t xml:space="preserve">
测试用例评审缺陷密度</t>
        </r>
      </text>
    </comment>
    <comment ref="B30" authorId="2" shapeId="0">
      <text>
        <r>
          <rPr>
            <sz val="9"/>
            <rFont val="宋体"/>
            <family val="3"/>
            <charset val="134"/>
          </rPr>
          <t xml:space="preserve">设计文档被裁减
</t>
        </r>
      </text>
    </comment>
    <comment ref="U30" authorId="3" shapeId="0">
      <text>
        <r>
          <rPr>
            <b/>
            <sz val="9"/>
            <rFont val="宋体"/>
            <family val="3"/>
            <charset val="134"/>
          </rPr>
          <t>Windows 用户:</t>
        </r>
        <r>
          <rPr>
            <sz val="9"/>
            <rFont val="宋体"/>
            <family val="3"/>
            <charset val="134"/>
          </rPr>
          <t xml:space="preserve">
代码走查缺陷密度</t>
        </r>
      </text>
    </comment>
    <comment ref="U31" authorId="3" shapeId="0">
      <text>
        <r>
          <rPr>
            <b/>
            <sz val="9"/>
            <rFont val="宋体"/>
            <family val="3"/>
            <charset val="134"/>
          </rPr>
          <t>Windows 用户:</t>
        </r>
        <r>
          <rPr>
            <sz val="9"/>
            <rFont val="宋体"/>
            <family val="3"/>
            <charset val="134"/>
          </rPr>
          <t xml:space="preserve">
测试用例覆盖密度（智慧）</t>
        </r>
      </text>
    </comment>
    <comment ref="U32" authorId="3" shapeId="0">
      <text>
        <r>
          <rPr>
            <b/>
            <sz val="9"/>
            <rFont val="宋体"/>
            <family val="3"/>
            <charset val="134"/>
          </rPr>
          <t>Windows 用户:</t>
        </r>
        <r>
          <rPr>
            <sz val="9"/>
            <rFont val="宋体"/>
            <family val="3"/>
            <charset val="134"/>
          </rPr>
          <t xml:space="preserve">
测试用例覆盖密度（非智慧）</t>
        </r>
      </text>
    </comment>
    <comment ref="B37" authorId="2" shapeId="0">
      <text>
        <r>
          <rPr>
            <b/>
            <sz val="9"/>
            <rFont val="宋体"/>
            <family val="3"/>
            <charset val="134"/>
          </rPr>
          <t>功能+性能测试用例</t>
        </r>
        <r>
          <rPr>
            <sz val="9"/>
            <rFont val="宋体"/>
            <family val="3"/>
            <charset val="134"/>
          </rPr>
          <t xml:space="preserve">
(功能100%+性能100%+轮次3-6)</t>
        </r>
      </text>
    </comment>
    <comment ref="J37" authorId="3" shapeId="0">
      <text>
        <r>
          <rPr>
            <b/>
            <sz val="9"/>
            <rFont val="宋体"/>
            <family val="3"/>
            <charset val="134"/>
          </rPr>
          <t>Windows 用户:</t>
        </r>
        <r>
          <rPr>
            <sz val="9"/>
            <rFont val="宋体"/>
            <family val="3"/>
            <charset val="134"/>
          </rPr>
          <t xml:space="preserve">
智慧教育线</t>
        </r>
      </text>
    </comment>
    <comment ref="B38" authorId="1" shapeId="0">
      <text>
        <r>
          <rPr>
            <b/>
            <sz val="9"/>
            <rFont val="宋体"/>
            <family val="3"/>
            <charset val="134"/>
          </rPr>
          <t>叶伦灼:</t>
        </r>
        <r>
          <rPr>
            <sz val="9"/>
            <rFont val="宋体"/>
            <family val="3"/>
            <charset val="134"/>
          </rPr>
          <t xml:space="preserve">
(功能((100%)+轮次(3))</t>
        </r>
      </text>
    </comment>
    <comment ref="B39" authorId="2" shapeId="0">
      <text>
        <r>
          <rPr>
            <b/>
            <sz val="9"/>
            <rFont val="宋体"/>
            <family val="3"/>
            <charset val="134"/>
          </rPr>
          <t>功能+性能测试用例</t>
        </r>
        <r>
          <rPr>
            <sz val="9"/>
            <rFont val="宋体"/>
            <family val="3"/>
            <charset val="134"/>
          </rPr>
          <t xml:space="preserve">
(功能100%+性能100%+轮次3-6)</t>
        </r>
      </text>
    </comment>
    <comment ref="J39" authorId="3" shapeId="0">
      <text>
        <r>
          <rPr>
            <b/>
            <sz val="9"/>
            <rFont val="宋体"/>
            <family val="3"/>
            <charset val="134"/>
          </rPr>
          <t>Windows 用户:</t>
        </r>
        <r>
          <rPr>
            <sz val="9"/>
            <rFont val="宋体"/>
            <family val="3"/>
            <charset val="134"/>
          </rPr>
          <t xml:space="preserve">
非智慧教育线</t>
        </r>
      </text>
    </comment>
    <comment ref="B40" authorId="1" shapeId="0">
      <text>
        <r>
          <rPr>
            <b/>
            <sz val="9"/>
            <rFont val="宋体"/>
            <family val="3"/>
            <charset val="134"/>
          </rPr>
          <t>叶伦灼:</t>
        </r>
        <r>
          <rPr>
            <sz val="9"/>
            <rFont val="宋体"/>
            <family val="3"/>
            <charset val="134"/>
          </rPr>
          <t xml:space="preserve">
(功能((100%)+轮次(3))</t>
        </r>
      </text>
    </comment>
    <comment ref="B42" authorId="2" shapeId="0">
      <text>
        <r>
          <rPr>
            <b/>
            <sz val="9"/>
            <rFont val="宋体"/>
            <family val="3"/>
            <charset val="134"/>
          </rPr>
          <t>功能+性能测试用例</t>
        </r>
        <r>
          <rPr>
            <sz val="9"/>
            <rFont val="宋体"/>
            <family val="3"/>
            <charset val="134"/>
          </rPr>
          <t xml:space="preserve">
(功能100%+性能100%+轮次3-6)</t>
        </r>
      </text>
    </comment>
    <comment ref="J42" authorId="3" shapeId="0">
      <text>
        <r>
          <rPr>
            <b/>
            <sz val="9"/>
            <rFont val="宋体"/>
            <family val="3"/>
            <charset val="134"/>
          </rPr>
          <t>Windows 用户:</t>
        </r>
        <r>
          <rPr>
            <sz val="9"/>
            <rFont val="宋体"/>
            <family val="3"/>
            <charset val="134"/>
          </rPr>
          <t xml:space="preserve">
智慧教育线</t>
        </r>
      </text>
    </comment>
    <comment ref="B43" authorId="1" shapeId="0">
      <text>
        <r>
          <rPr>
            <b/>
            <sz val="9"/>
            <rFont val="宋体"/>
            <family val="3"/>
            <charset val="134"/>
          </rPr>
          <t>叶伦灼:</t>
        </r>
        <r>
          <rPr>
            <sz val="9"/>
            <rFont val="宋体"/>
            <family val="3"/>
            <charset val="134"/>
          </rPr>
          <t xml:space="preserve">
(功能((100%)+轮次(3))</t>
        </r>
      </text>
    </comment>
    <comment ref="B44" authorId="2" shapeId="0">
      <text>
        <r>
          <rPr>
            <b/>
            <sz val="9"/>
            <rFont val="宋体"/>
            <family val="3"/>
            <charset val="134"/>
          </rPr>
          <t>功能+性能测试用例</t>
        </r>
        <r>
          <rPr>
            <sz val="9"/>
            <rFont val="宋体"/>
            <family val="3"/>
            <charset val="134"/>
          </rPr>
          <t xml:space="preserve">
(功能100%+性能100%+轮次3-6)</t>
        </r>
      </text>
    </comment>
    <comment ref="J44" authorId="3" shapeId="0">
      <text>
        <r>
          <rPr>
            <b/>
            <sz val="9"/>
            <rFont val="宋体"/>
            <family val="3"/>
            <charset val="134"/>
          </rPr>
          <t>Windows 用户:</t>
        </r>
        <r>
          <rPr>
            <sz val="9"/>
            <rFont val="宋体"/>
            <family val="3"/>
            <charset val="134"/>
          </rPr>
          <t xml:space="preserve">
非智慧教育线</t>
        </r>
      </text>
    </comment>
    <comment ref="B45" authorId="1" shapeId="0">
      <text>
        <r>
          <rPr>
            <b/>
            <sz val="9"/>
            <rFont val="宋体"/>
            <family val="3"/>
            <charset val="134"/>
          </rPr>
          <t>叶伦灼:</t>
        </r>
        <r>
          <rPr>
            <sz val="9"/>
            <rFont val="宋体"/>
            <family val="3"/>
            <charset val="134"/>
          </rPr>
          <t xml:space="preserve">
(功能((100%)+轮次(3))</t>
        </r>
      </text>
    </comment>
  </commentList>
</comments>
</file>

<file path=xl/comments6.xml><?xml version="1.0" encoding="utf-8"?>
<comments xmlns="http://schemas.openxmlformats.org/spreadsheetml/2006/main">
  <authors>
    <author>gta</author>
    <author>作者</author>
  </authors>
  <commentList>
    <comment ref="C14" authorId="0" shapeId="0">
      <text>
        <r>
          <rPr>
            <b/>
            <sz val="9"/>
            <rFont val="宋体"/>
            <family val="3"/>
            <charset val="134"/>
          </rPr>
          <t>gta:</t>
        </r>
        <r>
          <rPr>
            <sz val="9"/>
            <rFont val="宋体"/>
            <family val="3"/>
            <charset val="134"/>
          </rPr>
          <t xml:space="preserve">
即客户需求说明书中的CR和NCR个数</t>
        </r>
      </text>
    </comment>
    <comment ref="D14" authorId="0" shapeId="0">
      <text>
        <r>
          <rPr>
            <b/>
            <sz val="9"/>
            <rFont val="宋体"/>
            <family val="3"/>
            <charset val="134"/>
          </rPr>
          <t>gta:</t>
        </r>
        <r>
          <rPr>
            <sz val="9"/>
            <rFont val="宋体"/>
            <family val="3"/>
            <charset val="134"/>
          </rPr>
          <t xml:space="preserve">
变更影响的客户需求说明书的CR和NCR个数</t>
        </r>
      </text>
    </comment>
    <comment ref="H14" authorId="1" shapeId="0">
      <text>
        <r>
          <rPr>
            <b/>
            <sz val="9"/>
            <rFont val="宋体"/>
            <family val="3"/>
            <charset val="134"/>
          </rPr>
          <t>作者:</t>
        </r>
        <r>
          <rPr>
            <sz val="9"/>
            <rFont val="宋体"/>
            <family val="3"/>
            <charset val="134"/>
          </rPr>
          <t xml:space="preserve">
=|新增SFP值| + |删除SFP值| + |修订的SFP值|
举例：新增一个需求，增加了20SFP，删除一个需求，减少了10SFP，修改一个需求，SFP改变了3FP，那这些需求变更产生的SFP变化为20+10+3=33</t>
        </r>
      </text>
    </comment>
    <comment ref="C20" authorId="0" shapeId="0">
      <text>
        <r>
          <rPr>
            <b/>
            <sz val="9"/>
            <rFont val="宋体"/>
            <family val="3"/>
            <charset val="134"/>
          </rPr>
          <t>gta:</t>
        </r>
        <r>
          <rPr>
            <sz val="9"/>
            <rFont val="宋体"/>
            <family val="3"/>
            <charset val="134"/>
          </rPr>
          <t xml:space="preserve">
等于需求阶段初始需求总数，用于计算项目整体需求稳定度</t>
        </r>
      </text>
    </comment>
    <comment ref="C25" authorId="0" shapeId="0">
      <text>
        <r>
          <rPr>
            <b/>
            <sz val="9"/>
            <rFont val="宋体"/>
            <family val="3"/>
            <charset val="134"/>
          </rPr>
          <t>gta:</t>
        </r>
        <r>
          <rPr>
            <sz val="9"/>
            <rFont val="宋体"/>
            <family val="3"/>
            <charset val="134"/>
          </rPr>
          <t xml:space="preserve">
即需求规格说明书中的FR和NFR个数</t>
        </r>
      </text>
    </comment>
    <comment ref="D25" authorId="0" shapeId="0">
      <text>
        <r>
          <rPr>
            <b/>
            <sz val="9"/>
            <rFont val="宋体"/>
            <family val="3"/>
            <charset val="134"/>
          </rPr>
          <t>gta:</t>
        </r>
        <r>
          <rPr>
            <sz val="9"/>
            <rFont val="宋体"/>
            <family val="3"/>
            <charset val="134"/>
          </rPr>
          <t xml:space="preserve">
变更影响的需求规格说明书的FR和NFR个数</t>
        </r>
      </text>
    </comment>
    <comment ref="C31" authorId="0" shapeId="0">
      <text>
        <r>
          <rPr>
            <b/>
            <sz val="9"/>
            <rFont val="宋体"/>
            <family val="3"/>
            <charset val="134"/>
          </rPr>
          <t>gta:</t>
        </r>
        <r>
          <rPr>
            <sz val="9"/>
            <rFont val="宋体"/>
            <family val="3"/>
            <charset val="134"/>
          </rPr>
          <t xml:space="preserve">
等于需求阶段初始需求总数，用于计算项目整体需求稳定度</t>
        </r>
      </text>
    </comment>
    <comment ref="C39" authorId="0" shapeId="0">
      <text>
        <r>
          <rPr>
            <b/>
            <sz val="9"/>
            <rFont val="宋体"/>
            <family val="3"/>
            <charset val="134"/>
          </rPr>
          <t>gta:</t>
        </r>
        <r>
          <rPr>
            <sz val="9"/>
            <rFont val="宋体"/>
            <family val="3"/>
            <charset val="134"/>
          </rPr>
          <t xml:space="preserve">
即客户需求说明书中的CR和NCR个数</t>
        </r>
      </text>
    </comment>
    <comment ref="D39" authorId="0" shapeId="0">
      <text>
        <r>
          <rPr>
            <b/>
            <sz val="9"/>
            <rFont val="宋体"/>
            <family val="3"/>
            <charset val="134"/>
          </rPr>
          <t>gta:</t>
        </r>
        <r>
          <rPr>
            <sz val="9"/>
            <rFont val="宋体"/>
            <family val="3"/>
            <charset val="134"/>
          </rPr>
          <t xml:space="preserve">
变更影响的客户需求说明书的CR和NCR个数</t>
        </r>
      </text>
    </comment>
    <comment ref="H39" authorId="1" shapeId="0">
      <text>
        <r>
          <rPr>
            <b/>
            <sz val="9"/>
            <rFont val="宋体"/>
            <family val="3"/>
            <charset val="134"/>
          </rPr>
          <t>作者:</t>
        </r>
        <r>
          <rPr>
            <sz val="9"/>
            <rFont val="宋体"/>
            <family val="3"/>
            <charset val="134"/>
          </rPr>
          <t xml:space="preserve">
=|新增SFP值| + |删除SFP值| + |修订的SFP值|
举例：新增一个需求，增加了20SFP，删除一个需求，减少了10SFP，修改一个需求，SFP改变了3FP，那这些需求变更产生的SFP变化为20+10+3=33</t>
        </r>
      </text>
    </comment>
    <comment ref="C45" authorId="0" shapeId="0">
      <text>
        <r>
          <rPr>
            <b/>
            <sz val="9"/>
            <rFont val="宋体"/>
            <family val="3"/>
            <charset val="134"/>
          </rPr>
          <t>gta:</t>
        </r>
        <r>
          <rPr>
            <sz val="9"/>
            <rFont val="宋体"/>
            <family val="3"/>
            <charset val="134"/>
          </rPr>
          <t xml:space="preserve">
等于需求阶段初始需求总数，用于计算项目整体需求稳定度</t>
        </r>
      </text>
    </comment>
    <comment ref="C50" authorId="0" shapeId="0">
      <text>
        <r>
          <rPr>
            <b/>
            <sz val="9"/>
            <rFont val="宋体"/>
            <family val="3"/>
            <charset val="134"/>
          </rPr>
          <t>gta:</t>
        </r>
        <r>
          <rPr>
            <sz val="9"/>
            <rFont val="宋体"/>
            <family val="3"/>
            <charset val="134"/>
          </rPr>
          <t xml:space="preserve">
即需求规格说明书中的FR和NFR个数</t>
        </r>
      </text>
    </comment>
    <comment ref="D50" authorId="0" shapeId="0">
      <text>
        <r>
          <rPr>
            <b/>
            <sz val="9"/>
            <rFont val="宋体"/>
            <family val="3"/>
            <charset val="134"/>
          </rPr>
          <t>gta:</t>
        </r>
        <r>
          <rPr>
            <sz val="9"/>
            <rFont val="宋体"/>
            <family val="3"/>
            <charset val="134"/>
          </rPr>
          <t xml:space="preserve">
变更影响的需求规格说明书的FR和NFR个数</t>
        </r>
      </text>
    </comment>
    <comment ref="C56" authorId="0" shapeId="0">
      <text>
        <r>
          <rPr>
            <b/>
            <sz val="9"/>
            <rFont val="宋体"/>
            <family val="3"/>
            <charset val="134"/>
          </rPr>
          <t>gta:</t>
        </r>
        <r>
          <rPr>
            <sz val="9"/>
            <rFont val="宋体"/>
            <family val="3"/>
            <charset val="134"/>
          </rPr>
          <t xml:space="preserve">
等于需求阶段初始需求总数，用于计算项目整体需求稳定度</t>
        </r>
      </text>
    </comment>
    <comment ref="C65" authorId="0" shapeId="0">
      <text>
        <r>
          <rPr>
            <b/>
            <sz val="9"/>
            <rFont val="宋体"/>
            <family val="3"/>
            <charset val="134"/>
          </rPr>
          <t>gta:</t>
        </r>
        <r>
          <rPr>
            <sz val="9"/>
            <rFont val="宋体"/>
            <family val="3"/>
            <charset val="134"/>
          </rPr>
          <t xml:space="preserve">
即客户需求说明书中的CR和NCR个数</t>
        </r>
      </text>
    </comment>
    <comment ref="D65" authorId="0" shapeId="0">
      <text>
        <r>
          <rPr>
            <b/>
            <sz val="9"/>
            <rFont val="宋体"/>
            <family val="3"/>
            <charset val="134"/>
          </rPr>
          <t>gta:</t>
        </r>
        <r>
          <rPr>
            <sz val="9"/>
            <rFont val="宋体"/>
            <family val="3"/>
            <charset val="134"/>
          </rPr>
          <t xml:space="preserve">
变更影响的客户需求说明书的CR和NCR个数</t>
        </r>
      </text>
    </comment>
    <comment ref="H65" authorId="1" shapeId="0">
      <text>
        <r>
          <rPr>
            <b/>
            <sz val="9"/>
            <rFont val="宋体"/>
            <family val="3"/>
            <charset val="134"/>
          </rPr>
          <t>作者:</t>
        </r>
        <r>
          <rPr>
            <sz val="9"/>
            <rFont val="宋体"/>
            <family val="3"/>
            <charset val="134"/>
          </rPr>
          <t xml:space="preserve">
=|新增SFP值| + |删除SFP值| + |修订的SFP值|
举例：新增一个需求，增加了20SFP，删除一个需求，减少了10SFP，修改一个需求，SFP改变了3FP，那这些需求变更产生的SFP变化为20+10+3=33</t>
        </r>
      </text>
    </comment>
    <comment ref="C71" authorId="0" shapeId="0">
      <text>
        <r>
          <rPr>
            <b/>
            <sz val="9"/>
            <rFont val="宋体"/>
            <family val="3"/>
            <charset val="134"/>
          </rPr>
          <t>gta:</t>
        </r>
        <r>
          <rPr>
            <sz val="9"/>
            <rFont val="宋体"/>
            <family val="3"/>
            <charset val="134"/>
          </rPr>
          <t xml:space="preserve">
等于需求阶段初始需求总数，用于计算项目整体需求稳定度</t>
        </r>
      </text>
    </comment>
    <comment ref="C76" authorId="0" shapeId="0">
      <text>
        <r>
          <rPr>
            <b/>
            <sz val="9"/>
            <rFont val="宋体"/>
            <family val="3"/>
            <charset val="134"/>
          </rPr>
          <t>gta:</t>
        </r>
        <r>
          <rPr>
            <sz val="9"/>
            <rFont val="宋体"/>
            <family val="3"/>
            <charset val="134"/>
          </rPr>
          <t xml:space="preserve">
即需求规格说明书中的FR和NFR个数</t>
        </r>
      </text>
    </comment>
    <comment ref="D76" authorId="0" shapeId="0">
      <text>
        <r>
          <rPr>
            <b/>
            <sz val="9"/>
            <rFont val="宋体"/>
            <family val="3"/>
            <charset val="134"/>
          </rPr>
          <t>gta:</t>
        </r>
        <r>
          <rPr>
            <sz val="9"/>
            <rFont val="宋体"/>
            <family val="3"/>
            <charset val="134"/>
          </rPr>
          <t xml:space="preserve">
变更影响的需求规格说明书的FR和NFR个数</t>
        </r>
      </text>
    </comment>
    <comment ref="C82" authorId="0" shapeId="0">
      <text>
        <r>
          <rPr>
            <b/>
            <sz val="9"/>
            <rFont val="宋体"/>
            <family val="3"/>
            <charset val="134"/>
          </rPr>
          <t>gta:</t>
        </r>
        <r>
          <rPr>
            <sz val="9"/>
            <rFont val="宋体"/>
            <family val="3"/>
            <charset val="134"/>
          </rPr>
          <t xml:space="preserve">
等于需求阶段初始需求总数，用于计算项目整体需求稳定度</t>
        </r>
      </text>
    </comment>
    <comment ref="C90" authorId="0" shapeId="0">
      <text>
        <r>
          <rPr>
            <b/>
            <sz val="9"/>
            <rFont val="宋体"/>
            <family val="3"/>
            <charset val="134"/>
          </rPr>
          <t>gta:</t>
        </r>
        <r>
          <rPr>
            <sz val="9"/>
            <rFont val="宋体"/>
            <family val="3"/>
            <charset val="134"/>
          </rPr>
          <t xml:space="preserve">
即客户需求说明书中的CR和NCR个数</t>
        </r>
      </text>
    </comment>
    <comment ref="D90" authorId="0" shapeId="0">
      <text>
        <r>
          <rPr>
            <b/>
            <sz val="9"/>
            <rFont val="宋体"/>
            <family val="3"/>
            <charset val="134"/>
          </rPr>
          <t>gta:</t>
        </r>
        <r>
          <rPr>
            <sz val="9"/>
            <rFont val="宋体"/>
            <family val="3"/>
            <charset val="134"/>
          </rPr>
          <t xml:space="preserve">
变更影响的客户需求说明书的CR和NCR个数</t>
        </r>
      </text>
    </comment>
    <comment ref="H90" authorId="1" shapeId="0">
      <text>
        <r>
          <rPr>
            <b/>
            <sz val="9"/>
            <rFont val="宋体"/>
            <family val="3"/>
            <charset val="134"/>
          </rPr>
          <t>作者:</t>
        </r>
        <r>
          <rPr>
            <sz val="9"/>
            <rFont val="宋体"/>
            <family val="3"/>
            <charset val="134"/>
          </rPr>
          <t xml:space="preserve">
=|新增SFP值| + |删除SFP值| + |修订的SFP值|
举例：新增一个需求，增加了20SFP，删除一个需求，减少了10SFP，修改一个需求，SFP改变了3FP，那这些需求变更产生的SFP变化为20+10+3=33</t>
        </r>
      </text>
    </comment>
    <comment ref="C96" authorId="0" shapeId="0">
      <text>
        <r>
          <rPr>
            <b/>
            <sz val="9"/>
            <rFont val="宋体"/>
            <family val="3"/>
            <charset val="134"/>
          </rPr>
          <t>gta:</t>
        </r>
        <r>
          <rPr>
            <sz val="9"/>
            <rFont val="宋体"/>
            <family val="3"/>
            <charset val="134"/>
          </rPr>
          <t xml:space="preserve">
等于需求阶段初始需求总数，用于计算项目整体需求稳定度</t>
        </r>
      </text>
    </comment>
    <comment ref="C101" authorId="0" shapeId="0">
      <text>
        <r>
          <rPr>
            <b/>
            <sz val="9"/>
            <rFont val="宋体"/>
            <family val="3"/>
            <charset val="134"/>
          </rPr>
          <t>gta:</t>
        </r>
        <r>
          <rPr>
            <sz val="9"/>
            <rFont val="宋体"/>
            <family val="3"/>
            <charset val="134"/>
          </rPr>
          <t xml:space="preserve">
即需求规格说明书中的FR和NFR个数</t>
        </r>
      </text>
    </comment>
    <comment ref="D101" authorId="0" shapeId="0">
      <text>
        <r>
          <rPr>
            <b/>
            <sz val="9"/>
            <rFont val="宋体"/>
            <family val="3"/>
            <charset val="134"/>
          </rPr>
          <t>gta:</t>
        </r>
        <r>
          <rPr>
            <sz val="9"/>
            <rFont val="宋体"/>
            <family val="3"/>
            <charset val="134"/>
          </rPr>
          <t xml:space="preserve">
变更影响的需求规格说明书的FR和NFR个数</t>
        </r>
      </text>
    </comment>
    <comment ref="C107" authorId="0" shapeId="0">
      <text>
        <r>
          <rPr>
            <b/>
            <sz val="9"/>
            <rFont val="宋体"/>
            <family val="3"/>
            <charset val="134"/>
          </rPr>
          <t>gta:</t>
        </r>
        <r>
          <rPr>
            <sz val="9"/>
            <rFont val="宋体"/>
            <family val="3"/>
            <charset val="134"/>
          </rPr>
          <t xml:space="preserve">
等于需求阶段初始需求总数，用于计算项目整体需求稳定度</t>
        </r>
      </text>
    </comment>
    <comment ref="C115" authorId="0" shapeId="0">
      <text>
        <r>
          <rPr>
            <b/>
            <sz val="9"/>
            <rFont val="宋体"/>
            <family val="3"/>
            <charset val="134"/>
          </rPr>
          <t>gta:</t>
        </r>
        <r>
          <rPr>
            <sz val="9"/>
            <rFont val="宋体"/>
            <family val="3"/>
            <charset val="134"/>
          </rPr>
          <t xml:space="preserve">
即客户需求说明书中的CR和NCR个数</t>
        </r>
      </text>
    </comment>
    <comment ref="D115" authorId="0" shapeId="0">
      <text>
        <r>
          <rPr>
            <b/>
            <sz val="9"/>
            <rFont val="宋体"/>
            <family val="3"/>
            <charset val="134"/>
          </rPr>
          <t>gta:</t>
        </r>
        <r>
          <rPr>
            <sz val="9"/>
            <rFont val="宋体"/>
            <family val="3"/>
            <charset val="134"/>
          </rPr>
          <t xml:space="preserve">
变更影响的客户需求说明书的CR和NCR个数</t>
        </r>
      </text>
    </comment>
    <comment ref="H115" authorId="1" shapeId="0">
      <text>
        <r>
          <rPr>
            <b/>
            <sz val="9"/>
            <rFont val="宋体"/>
            <family val="3"/>
            <charset val="134"/>
          </rPr>
          <t>作者:</t>
        </r>
        <r>
          <rPr>
            <sz val="9"/>
            <rFont val="宋体"/>
            <family val="3"/>
            <charset val="134"/>
          </rPr>
          <t xml:space="preserve">
=|新增SFP值| + |删除SFP值| + |修订的SFP值|
举例：新增一个需求，增加了20SFP，删除一个需求，减少了10SFP，修改一个需求，SFP改变了3FP，那这些需求变更产生的SFP变化为20+10+3=33</t>
        </r>
      </text>
    </comment>
    <comment ref="C121" authorId="0" shapeId="0">
      <text>
        <r>
          <rPr>
            <b/>
            <sz val="9"/>
            <rFont val="宋体"/>
            <family val="3"/>
            <charset val="134"/>
          </rPr>
          <t>gta:</t>
        </r>
        <r>
          <rPr>
            <sz val="9"/>
            <rFont val="宋体"/>
            <family val="3"/>
            <charset val="134"/>
          </rPr>
          <t xml:space="preserve">
等于需求阶段初始需求总数，用于计算项目整体需求稳定度</t>
        </r>
      </text>
    </comment>
    <comment ref="C126" authorId="0" shapeId="0">
      <text>
        <r>
          <rPr>
            <b/>
            <sz val="9"/>
            <rFont val="宋体"/>
            <family val="3"/>
            <charset val="134"/>
          </rPr>
          <t>gta:</t>
        </r>
        <r>
          <rPr>
            <sz val="9"/>
            <rFont val="宋体"/>
            <family val="3"/>
            <charset val="134"/>
          </rPr>
          <t xml:space="preserve">
即需求规格说明书中的FR和NFR个数</t>
        </r>
      </text>
    </comment>
    <comment ref="D126" authorId="0" shapeId="0">
      <text>
        <r>
          <rPr>
            <b/>
            <sz val="9"/>
            <rFont val="宋体"/>
            <family val="3"/>
            <charset val="134"/>
          </rPr>
          <t>gta:</t>
        </r>
        <r>
          <rPr>
            <sz val="9"/>
            <rFont val="宋体"/>
            <family val="3"/>
            <charset val="134"/>
          </rPr>
          <t xml:space="preserve">
变更影响的需求规格说明书的FR和NFR个数</t>
        </r>
      </text>
    </comment>
    <comment ref="C132" authorId="0" shapeId="0">
      <text>
        <r>
          <rPr>
            <b/>
            <sz val="9"/>
            <rFont val="宋体"/>
            <family val="3"/>
            <charset val="134"/>
          </rPr>
          <t>gta:</t>
        </r>
        <r>
          <rPr>
            <sz val="9"/>
            <rFont val="宋体"/>
            <family val="3"/>
            <charset val="134"/>
          </rPr>
          <t xml:space="preserve">
等于需求阶段初始需求总数，用于计算项目整体需求稳定度</t>
        </r>
      </text>
    </comment>
    <comment ref="C140" authorId="0" shapeId="0">
      <text>
        <r>
          <rPr>
            <b/>
            <sz val="9"/>
            <rFont val="宋体"/>
            <family val="3"/>
            <charset val="134"/>
          </rPr>
          <t>gta:</t>
        </r>
        <r>
          <rPr>
            <sz val="9"/>
            <rFont val="宋体"/>
            <family val="3"/>
            <charset val="134"/>
          </rPr>
          <t xml:space="preserve">
即客户需求说明书中的CR和NCR个数</t>
        </r>
      </text>
    </comment>
    <comment ref="D140" authorId="0" shapeId="0">
      <text>
        <r>
          <rPr>
            <b/>
            <sz val="9"/>
            <rFont val="宋体"/>
            <family val="3"/>
            <charset val="134"/>
          </rPr>
          <t>gta:</t>
        </r>
        <r>
          <rPr>
            <sz val="9"/>
            <rFont val="宋体"/>
            <family val="3"/>
            <charset val="134"/>
          </rPr>
          <t xml:space="preserve">
变更影响的客户需求说明书的CR和NCR个数</t>
        </r>
      </text>
    </comment>
    <comment ref="H140" authorId="1" shapeId="0">
      <text>
        <r>
          <rPr>
            <b/>
            <sz val="9"/>
            <rFont val="宋体"/>
            <family val="3"/>
            <charset val="134"/>
          </rPr>
          <t>作者:</t>
        </r>
        <r>
          <rPr>
            <sz val="9"/>
            <rFont val="宋体"/>
            <family val="3"/>
            <charset val="134"/>
          </rPr>
          <t xml:space="preserve">
=|新增SFP值| + |删除SFP值| + |修订的SFP值|
举例：新增一个需求，增加了20SFP，删除一个需求，减少了10SFP，修改一个需求，SFP改变了3FP，那这些需求变更产生的SFP变化为20+10+3=33</t>
        </r>
      </text>
    </comment>
    <comment ref="C146" authorId="0" shapeId="0">
      <text>
        <r>
          <rPr>
            <b/>
            <sz val="9"/>
            <rFont val="宋体"/>
            <family val="3"/>
            <charset val="134"/>
          </rPr>
          <t>gta:</t>
        </r>
        <r>
          <rPr>
            <sz val="9"/>
            <rFont val="宋体"/>
            <family val="3"/>
            <charset val="134"/>
          </rPr>
          <t xml:space="preserve">
等于需求阶段初始需求总数，用于计算项目整体需求稳定度</t>
        </r>
      </text>
    </comment>
    <comment ref="C151" authorId="0" shapeId="0">
      <text>
        <r>
          <rPr>
            <b/>
            <sz val="9"/>
            <rFont val="宋体"/>
            <family val="3"/>
            <charset val="134"/>
          </rPr>
          <t>gta:</t>
        </r>
        <r>
          <rPr>
            <sz val="9"/>
            <rFont val="宋体"/>
            <family val="3"/>
            <charset val="134"/>
          </rPr>
          <t xml:space="preserve">
即需求规格说明书中的FR和NFR个数</t>
        </r>
      </text>
    </comment>
    <comment ref="D151" authorId="0" shapeId="0">
      <text>
        <r>
          <rPr>
            <b/>
            <sz val="9"/>
            <rFont val="宋体"/>
            <family val="3"/>
            <charset val="134"/>
          </rPr>
          <t>gta:</t>
        </r>
        <r>
          <rPr>
            <sz val="9"/>
            <rFont val="宋体"/>
            <family val="3"/>
            <charset val="134"/>
          </rPr>
          <t xml:space="preserve">
变更影响的需求规格说明书的FR和NFR个数</t>
        </r>
      </text>
    </comment>
    <comment ref="C157" authorId="0" shapeId="0">
      <text>
        <r>
          <rPr>
            <b/>
            <sz val="9"/>
            <rFont val="宋体"/>
            <family val="3"/>
            <charset val="134"/>
          </rPr>
          <t>gta:</t>
        </r>
        <r>
          <rPr>
            <sz val="9"/>
            <rFont val="宋体"/>
            <family val="3"/>
            <charset val="134"/>
          </rPr>
          <t xml:space="preserve">
等于需求阶段初始需求总数，用于计算项目整体需求稳定度</t>
        </r>
      </text>
    </comment>
  </commentList>
</comments>
</file>

<file path=xl/comments7.xml><?xml version="1.0" encoding="utf-8"?>
<comments xmlns="http://schemas.openxmlformats.org/spreadsheetml/2006/main">
  <authors>
    <author>作者</author>
  </authors>
  <commentList>
    <comment ref="X7" authorId="0" shapeId="0">
      <text>
        <r>
          <rPr>
            <b/>
            <sz val="9"/>
            <rFont val="宋体"/>
            <family val="3"/>
            <charset val="134"/>
          </rPr>
          <t>项目组项目情况调整工作量配比。但比例需与估算表保持一致</t>
        </r>
      </text>
    </comment>
    <comment ref="P48" authorId="0" shapeId="0">
      <text>
        <r>
          <rPr>
            <b/>
            <sz val="9"/>
            <rFont val="宋体"/>
            <family val="3"/>
            <charset val="134"/>
          </rPr>
          <t>项目组项目情况调整工作量配比。但比例需与估算表保持一致</t>
        </r>
      </text>
    </comment>
    <comment ref="P93" authorId="0" shapeId="0">
      <text>
        <r>
          <rPr>
            <b/>
            <sz val="9"/>
            <rFont val="宋体"/>
            <family val="3"/>
            <charset val="134"/>
          </rPr>
          <t>项目组项目情况调整工作量配比。但比例需与估算表保持一致</t>
        </r>
      </text>
    </comment>
    <comment ref="P138" authorId="0" shapeId="0">
      <text>
        <r>
          <rPr>
            <b/>
            <sz val="9"/>
            <rFont val="宋体"/>
            <family val="3"/>
            <charset val="134"/>
          </rPr>
          <t>项目组项目情况调整工作量配比。但比例需与估算表保持一致</t>
        </r>
      </text>
    </comment>
    <comment ref="P183" authorId="0" shapeId="0">
      <text>
        <r>
          <rPr>
            <b/>
            <sz val="9"/>
            <rFont val="宋体"/>
            <family val="3"/>
            <charset val="134"/>
          </rPr>
          <t>项目组项目情况调整工作量配比。但比例需与估算表保持一致</t>
        </r>
      </text>
    </comment>
    <comment ref="P228" authorId="0" shapeId="0">
      <text>
        <r>
          <rPr>
            <b/>
            <sz val="9"/>
            <rFont val="宋体"/>
            <family val="3"/>
            <charset val="134"/>
          </rPr>
          <t>项目组项目情况调整工作量配比。但比例需与估算表保持一致</t>
        </r>
      </text>
    </comment>
    <comment ref="P273" authorId="0" shapeId="0">
      <text>
        <r>
          <rPr>
            <b/>
            <sz val="9"/>
            <rFont val="宋体"/>
            <family val="3"/>
            <charset val="134"/>
          </rPr>
          <t>项目组项目情况调整工作量配比。但比例需与估算表保持一致</t>
        </r>
      </text>
    </comment>
  </commentList>
</comments>
</file>

<file path=xl/comments8.xml><?xml version="1.0" encoding="utf-8"?>
<comments xmlns="http://schemas.openxmlformats.org/spreadsheetml/2006/main">
  <authors>
    <author>gta</author>
  </authors>
  <commentList>
    <comment ref="D6" authorId="0" shapeId="0">
      <text>
        <r>
          <rPr>
            <b/>
            <sz val="9"/>
            <rFont val="宋体"/>
            <family val="3"/>
            <charset val="134"/>
          </rPr>
          <t>gta:</t>
        </r>
        <r>
          <rPr>
            <sz val="9"/>
            <rFont val="宋体"/>
            <family val="3"/>
            <charset val="134"/>
          </rPr>
          <t xml:space="preserve">
数据来源于确定性估算表中“复用的功能点总数(SFP)”</t>
        </r>
      </text>
    </comment>
    <comment ref="B58" authorId="0" shapeId="0">
      <text>
        <r>
          <rPr>
            <b/>
            <sz val="9"/>
            <rFont val="宋体"/>
            <family val="3"/>
            <charset val="134"/>
          </rPr>
          <t>gta:</t>
        </r>
        <r>
          <rPr>
            <sz val="9"/>
            <rFont val="宋体"/>
            <family val="3"/>
            <charset val="134"/>
          </rPr>
          <t xml:space="preserve">
数据来源于估算表“技术复杂度评估表”</t>
        </r>
      </text>
    </comment>
  </commentList>
</comments>
</file>

<file path=xl/comments9.xml><?xml version="1.0" encoding="utf-8"?>
<comments xmlns="http://schemas.openxmlformats.org/spreadsheetml/2006/main">
  <authors>
    <author>gta</author>
  </authors>
  <commentList>
    <comment ref="K5" authorId="0" shapeId="0">
      <text>
        <r>
          <rPr>
            <b/>
            <sz val="9"/>
            <rFont val="宋体"/>
            <family val="3"/>
            <charset val="134"/>
          </rPr>
          <t>gta:</t>
        </r>
        <r>
          <rPr>
            <sz val="9"/>
            <rFont val="宋体"/>
            <family val="3"/>
            <charset val="134"/>
          </rPr>
          <t xml:space="preserve">
当阶段偏差或累计偏差其中之一出现偏差超过20%时，则必须进行偏差原因分析及采取相应的措施</t>
        </r>
      </text>
    </comment>
  </commentList>
</comments>
</file>

<file path=xl/comments10.xml><?xml version="1.0" encoding="utf-8"?>
<comments xmlns="http://schemas.openxmlformats.org/spreadsheetml/2006/main">
  <authors>
    <author>gta</author>
  </authors>
  <commentList>
    <comment ref="J6" authorId="0" shapeId="0">
      <text>
        <r>
          <rPr>
            <b/>
            <sz val="9"/>
            <rFont val="宋体"/>
            <family val="3"/>
            <charset val="134"/>
          </rPr>
          <t>gta:</t>
        </r>
        <r>
          <rPr>
            <sz val="9"/>
            <rFont val="宋体"/>
            <family val="3"/>
            <charset val="134"/>
          </rPr>
          <t xml:space="preserve">
文档页数仅统计正文的页数即可</t>
        </r>
      </text>
    </comment>
    <comment ref="J33" authorId="0" shapeId="0">
      <text>
        <r>
          <rPr>
            <b/>
            <sz val="9"/>
            <rFont val="宋体"/>
            <family val="3"/>
            <charset val="134"/>
          </rPr>
          <t>gta:</t>
        </r>
        <r>
          <rPr>
            <sz val="9"/>
            <rFont val="宋体"/>
            <family val="3"/>
            <charset val="134"/>
          </rPr>
          <t xml:space="preserve">
文档页数仅统计正文的页数即可</t>
        </r>
      </text>
    </comment>
    <comment ref="J62" authorId="0" shapeId="0">
      <text>
        <r>
          <rPr>
            <b/>
            <sz val="9"/>
            <rFont val="宋体"/>
            <family val="3"/>
            <charset val="134"/>
          </rPr>
          <t>gta:</t>
        </r>
        <r>
          <rPr>
            <sz val="9"/>
            <rFont val="宋体"/>
            <family val="3"/>
            <charset val="134"/>
          </rPr>
          <t xml:space="preserve">
文档页数仅统计正文的页数即可</t>
        </r>
      </text>
    </comment>
  </commentList>
</comments>
</file>

<file path=xl/comments11.xml><?xml version="1.0" encoding="utf-8"?>
<comments xmlns="http://schemas.openxmlformats.org/spreadsheetml/2006/main">
  <authors>
    <author>Windows 用户</author>
    <author>gta</author>
  </authors>
  <commentList>
    <comment ref="I17" authorId="0" shapeId="0">
      <text>
        <r>
          <rPr>
            <b/>
            <sz val="9"/>
            <rFont val="宋体"/>
            <family val="3"/>
            <charset val="134"/>
          </rPr>
          <t>EPG:</t>
        </r>
        <r>
          <rPr>
            <sz val="9"/>
            <rFont val="宋体"/>
            <family val="3"/>
            <charset val="134"/>
          </rPr>
          <t xml:space="preserve">
此处取测试报告中遗留缺陷数</t>
        </r>
      </text>
    </comment>
    <comment ref="K17" authorId="1" shapeId="0">
      <text>
        <r>
          <rPr>
            <b/>
            <sz val="9"/>
            <rFont val="宋体"/>
            <family val="3"/>
            <charset val="134"/>
          </rPr>
          <t>gta:</t>
        </r>
        <r>
          <rPr>
            <sz val="9"/>
            <rFont val="宋体"/>
            <family val="3"/>
            <charset val="134"/>
          </rPr>
          <t xml:space="preserve">
遗留缺陷率</t>
        </r>
      </text>
    </comment>
    <comment ref="G34" authorId="1" shapeId="0">
      <text>
        <r>
          <rPr>
            <b/>
            <sz val="9"/>
            <rFont val="宋体"/>
            <family val="3"/>
            <charset val="134"/>
          </rPr>
          <t>gta:</t>
        </r>
        <r>
          <rPr>
            <sz val="9"/>
            <rFont val="宋体"/>
            <family val="3"/>
            <charset val="134"/>
          </rPr>
          <t xml:space="preserve">
测试轮次定义：成功转测试的轮次，包括回归测试</t>
        </r>
      </text>
    </comment>
    <comment ref="I97" authorId="0" shapeId="0">
      <text>
        <r>
          <rPr>
            <b/>
            <sz val="9"/>
            <rFont val="宋体"/>
            <family val="3"/>
            <charset val="134"/>
          </rPr>
          <t>EPG:</t>
        </r>
        <r>
          <rPr>
            <sz val="9"/>
            <rFont val="宋体"/>
            <family val="3"/>
            <charset val="134"/>
          </rPr>
          <t xml:space="preserve">
此处取测试报告中遗留缺陷数</t>
        </r>
      </text>
    </comment>
    <comment ref="K97" authorId="1" shapeId="0">
      <text>
        <r>
          <rPr>
            <b/>
            <sz val="9"/>
            <rFont val="宋体"/>
            <family val="3"/>
            <charset val="134"/>
          </rPr>
          <t>gta:</t>
        </r>
        <r>
          <rPr>
            <sz val="9"/>
            <rFont val="宋体"/>
            <family val="3"/>
            <charset val="134"/>
          </rPr>
          <t xml:space="preserve">
遗留缺陷率</t>
        </r>
      </text>
    </comment>
    <comment ref="G114" authorId="1" shapeId="0">
      <text>
        <r>
          <rPr>
            <b/>
            <sz val="9"/>
            <rFont val="宋体"/>
            <family val="3"/>
            <charset val="134"/>
          </rPr>
          <t>gta:</t>
        </r>
        <r>
          <rPr>
            <sz val="9"/>
            <rFont val="宋体"/>
            <family val="3"/>
            <charset val="134"/>
          </rPr>
          <t xml:space="preserve">
测试轮次定义：成功转测试的轮次，包括回归测试</t>
        </r>
      </text>
    </comment>
    <comment ref="I182" authorId="0" shapeId="0">
      <text>
        <r>
          <rPr>
            <b/>
            <sz val="9"/>
            <rFont val="宋体"/>
            <family val="3"/>
            <charset val="134"/>
          </rPr>
          <t>EPG:</t>
        </r>
        <r>
          <rPr>
            <sz val="9"/>
            <rFont val="宋体"/>
            <family val="3"/>
            <charset val="134"/>
          </rPr>
          <t xml:space="preserve">
此处取测试报告中遗留缺陷数</t>
        </r>
      </text>
    </comment>
    <comment ref="K182" authorId="1" shapeId="0">
      <text>
        <r>
          <rPr>
            <b/>
            <sz val="9"/>
            <rFont val="宋体"/>
            <family val="3"/>
            <charset val="134"/>
          </rPr>
          <t>gta:</t>
        </r>
        <r>
          <rPr>
            <sz val="9"/>
            <rFont val="宋体"/>
            <family val="3"/>
            <charset val="134"/>
          </rPr>
          <t xml:space="preserve">
遗留缺陷率</t>
        </r>
      </text>
    </comment>
    <comment ref="G199" authorId="1" shapeId="0">
      <text>
        <r>
          <rPr>
            <b/>
            <sz val="9"/>
            <rFont val="宋体"/>
            <family val="3"/>
            <charset val="134"/>
          </rPr>
          <t>gta:</t>
        </r>
        <r>
          <rPr>
            <sz val="9"/>
            <rFont val="宋体"/>
            <family val="3"/>
            <charset val="134"/>
          </rPr>
          <t xml:space="preserve">
测试轮次定义：成功转测试的轮次，包括回归测试</t>
        </r>
      </text>
    </comment>
    <comment ref="I265" authorId="0" shapeId="0">
      <text>
        <r>
          <rPr>
            <b/>
            <sz val="9"/>
            <rFont val="宋体"/>
            <family val="3"/>
            <charset val="134"/>
          </rPr>
          <t>EPG:</t>
        </r>
        <r>
          <rPr>
            <sz val="9"/>
            <rFont val="宋体"/>
            <family val="3"/>
            <charset val="134"/>
          </rPr>
          <t xml:space="preserve">
此处取测试报告中遗留缺陷数</t>
        </r>
      </text>
    </comment>
    <comment ref="K265" authorId="1" shapeId="0">
      <text>
        <r>
          <rPr>
            <b/>
            <sz val="9"/>
            <rFont val="宋体"/>
            <family val="3"/>
            <charset val="134"/>
          </rPr>
          <t>gta:</t>
        </r>
        <r>
          <rPr>
            <sz val="9"/>
            <rFont val="宋体"/>
            <family val="3"/>
            <charset val="134"/>
          </rPr>
          <t xml:space="preserve">
遗留缺陷率</t>
        </r>
      </text>
    </comment>
    <comment ref="G282" authorId="1" shapeId="0">
      <text>
        <r>
          <rPr>
            <b/>
            <sz val="9"/>
            <rFont val="宋体"/>
            <family val="3"/>
            <charset val="134"/>
          </rPr>
          <t>gta:</t>
        </r>
        <r>
          <rPr>
            <sz val="9"/>
            <rFont val="宋体"/>
            <family val="3"/>
            <charset val="134"/>
          </rPr>
          <t xml:space="preserve">
测试轮次定义：成功转测试的轮次，包括回归测试</t>
        </r>
      </text>
    </comment>
    <comment ref="I351" authorId="0" shapeId="0">
      <text>
        <r>
          <rPr>
            <b/>
            <sz val="9"/>
            <rFont val="宋体"/>
            <family val="3"/>
            <charset val="134"/>
          </rPr>
          <t>EPG:</t>
        </r>
        <r>
          <rPr>
            <sz val="9"/>
            <rFont val="宋体"/>
            <family val="3"/>
            <charset val="134"/>
          </rPr>
          <t xml:space="preserve">
此处取测试报告中遗留缺陷数</t>
        </r>
      </text>
    </comment>
    <comment ref="K351" authorId="1" shapeId="0">
      <text>
        <r>
          <rPr>
            <b/>
            <sz val="9"/>
            <rFont val="宋体"/>
            <family val="3"/>
            <charset val="134"/>
          </rPr>
          <t>gta:</t>
        </r>
        <r>
          <rPr>
            <sz val="9"/>
            <rFont val="宋体"/>
            <family val="3"/>
            <charset val="134"/>
          </rPr>
          <t xml:space="preserve">
遗留缺陷率</t>
        </r>
      </text>
    </comment>
    <comment ref="G368" authorId="1" shapeId="0">
      <text>
        <r>
          <rPr>
            <b/>
            <sz val="9"/>
            <rFont val="宋体"/>
            <family val="3"/>
            <charset val="134"/>
          </rPr>
          <t>gta:</t>
        </r>
        <r>
          <rPr>
            <sz val="9"/>
            <rFont val="宋体"/>
            <family val="3"/>
            <charset val="134"/>
          </rPr>
          <t xml:space="preserve">
测试轮次定义：成功转测试的轮次，包括回归测试</t>
        </r>
      </text>
    </comment>
    <comment ref="I437" authorId="0" shapeId="0">
      <text>
        <r>
          <rPr>
            <b/>
            <sz val="9"/>
            <rFont val="宋体"/>
            <family val="3"/>
            <charset val="134"/>
          </rPr>
          <t>EPG:</t>
        </r>
        <r>
          <rPr>
            <sz val="9"/>
            <rFont val="宋体"/>
            <family val="3"/>
            <charset val="134"/>
          </rPr>
          <t xml:space="preserve">
此处取测试报告中遗留缺陷数</t>
        </r>
      </text>
    </comment>
    <comment ref="K437" authorId="1" shapeId="0">
      <text>
        <r>
          <rPr>
            <b/>
            <sz val="9"/>
            <rFont val="宋体"/>
            <family val="3"/>
            <charset val="134"/>
          </rPr>
          <t>gta:</t>
        </r>
        <r>
          <rPr>
            <sz val="9"/>
            <rFont val="宋体"/>
            <family val="3"/>
            <charset val="134"/>
          </rPr>
          <t xml:space="preserve">
遗留缺陷率</t>
        </r>
      </text>
    </comment>
    <comment ref="G454" authorId="1" shapeId="0">
      <text>
        <r>
          <rPr>
            <b/>
            <sz val="9"/>
            <rFont val="宋体"/>
            <family val="3"/>
            <charset val="134"/>
          </rPr>
          <t>gta:</t>
        </r>
        <r>
          <rPr>
            <sz val="9"/>
            <rFont val="宋体"/>
            <family val="3"/>
            <charset val="134"/>
          </rPr>
          <t xml:space="preserve">
测试轮次定义：成功转测试的轮次，包括回归测试</t>
        </r>
      </text>
    </comment>
  </commentList>
</comments>
</file>

<file path=xl/comments12.xml><?xml version="1.0" encoding="utf-8"?>
<comments xmlns="http://schemas.openxmlformats.org/spreadsheetml/2006/main">
  <authors>
    <author>作者</author>
  </authors>
  <commentList>
    <comment ref="Q3" authorId="0" shapeId="0">
      <text>
        <r>
          <rPr>
            <b/>
            <sz val="9"/>
            <rFont val="宋体"/>
            <family val="3"/>
            <charset val="134"/>
          </rPr>
          <t>其他角色或管理员</t>
        </r>
      </text>
    </comment>
    <comment ref="F99" authorId="0" shapeId="0">
      <text>
        <r>
          <rPr>
            <sz val="9"/>
            <rFont val="宋体"/>
            <family val="3"/>
            <charset val="134"/>
          </rPr>
          <t xml:space="preserve">从A项目调到B项目
</t>
        </r>
      </text>
    </comment>
  </commentList>
</comments>
</file>

<file path=xl/sharedStrings.xml><?xml version="1.0" encoding="utf-8"?>
<sst xmlns="http://schemas.openxmlformats.org/spreadsheetml/2006/main" count="3499" uniqueCount="911">
  <si>
    <t>Crystal Ball Data</t>
  </si>
  <si>
    <t>Workbook Variables</t>
  </si>
  <si>
    <t>Last Var Column</t>
  </si>
  <si>
    <t xml:space="preserve">    Name:</t>
  </si>
  <si>
    <t xml:space="preserve">    Value:</t>
  </si>
  <si>
    <t>Worksheet Data</t>
  </si>
  <si>
    <t>Last Data Column Used</t>
  </si>
  <si>
    <t>Sheet Ref</t>
  </si>
  <si>
    <t>Sheet Guid</t>
  </si>
  <si>
    <t>420f52c2-b41f-4b27-a52a-cc0b293d1261</t>
  </si>
  <si>
    <t>22ba3f85-7e8f-4130-9ce2-8ab8e9a150b6</t>
  </si>
  <si>
    <t>39a090d0-0b29-4b82-a842-65d2caced056</t>
  </si>
  <si>
    <t>Deleted sheet count</t>
  </si>
  <si>
    <t>Last row used</t>
  </si>
  <si>
    <t>Data blocks</t>
  </si>
  <si>
    <t>CB_Block_0</t>
  </si>
  <si>
    <t>CB_Block_7.0.0.0:2</t>
  </si>
  <si>
    <t>㜸〱敤㕣㕢㙣ㅣ㔷ㄹ摥㌳摥㔹敦慣敤搸㡤搳㑢㑡㘹㑤㑢㕢愸㠳ㅢ愷つ愵㐰㌰扥㌴㤷攲挴㙥散愴㈰㉥㥢昱敥㤹㜸㥡㥤ㄹ㜷㘶搶㠹㑢愵㔶㔰㙥㠲㠲搴〲愲㔰㉥慡㄰ㄲ㉦㕣㕥戸扦㈰㈱㠱㔰㤱㤰㠰〷㈴㠴ち㐲昰〰㐲ㄱ扣㈰㠱〴摦㜷㘶㘶㜷㜶搷㍢㜶户㉤戸挸愷摤摦㘷捥㙤捥㌹晦昵晣晦㤹攴㐴㉥㤷晢㌷ㄲ晦㌲攵㤹戹㙥㘹㈳〸愵㌳㌱敢搵㙡戲ㄲ摡㥥ㅢ㑣㑣晢扥戹㌱㙦〷㘱ㅦㅡㄴ捡㌶敡〳扤ㅣ搸て挹㘲㜹㕤晡〱ㅡ改戹㕣戱㘸㘸愸攷㈰晣㡤㈴て〶㝢つ收〱㤶㘷㘷ㄶ㔶ㅥ挰愸㑢愱攷换〳㘳㘷愳扥㐷㈶㈷㈷㈶㈷敥㥣㍣㜸㜰攲攰㠱戱搹㝡㉤慣晢昲㠸㉢敢愱㙦搶づ㡣㉤搶㔷㙡㜶攵㙤㜲㘳搹扢㈰摤㈳㜲攵攰ㅤ㉢收㥤㙦㤸扣昳昰㘱敢敥扢摦㌰㠸㔷攷㑥捤捥㉣晡搲ち㕥愴㌱㜵㑥昹捥㌹㔹戱戹㌶㈹㝤摢㍤㍦㌱㍢㠳晦㔳昳挷搳㕤ㄳ㑢慢㔲㠶㝣戵昴愵㕢㤱㠱㠱㡥〳捥㜴㄰搴㥤㌵㙥㥥攱ㅣ挵㔲㉢㘶㄰敡捥慣慣搵っ㈷ㄹ戵攸㉣㘰敦㙡收挶愰戳㈴摤挰づ敤㜵㍢摣㈸㌸换ㄸ愸㍡攴㥣〹攴㘹搳㍤㉦㑦㤹㡥搴㥤㘳㜵扢㥡㡦㔲慥敦搶㘴㠸昴挴搴昲㈷愶〳㘷㜶搵昴搵㡣〲㙥㑣㐶摢愳㝥愵戵敤㑤摤挷攵搴搵ㅢ㌸收捤摤摢愱收慣改㌷㕡㡥㜷㙦ㄹ㉦扥㜵〶户㜷㙦㥦摡愳搶㍥慦敤摥㐷㙤㘵㙢㙢㌱㄰搳户摡㔱㉣挶㈸㄰昴ㄳㄴ〹㠸㐰愳㐴㌰㐰㌰〸㈰昲㝦〷㤷愴㍢戲㑡㉢㥢㕡㜹㐵㉢㔷戴㜲㔵㉢㑢慤㙣㘹攵昳㕡㜹㔵㉢摢㕡昹〱慤㝣〱㙤㤲㔴散敦搷攲昴攴㌵扦㤸晡攷㙦㙦㤹晦摡㝢晥㌶戹㜲攳攳㥦ㄹ摣㠳㐶昷挵㤳㥡昳捤㡢㈰戵㈶ㄵㅦ㥡〰㑦㙣㠷㉢挰ㄴ搶㘱敢㉥㙢㜲戲㝡昸愰㜹㠷愹㜳㔹ㄹ挸㙦㈱㤴ㄱ戴ㅤ戴敥户摤慡㜷㔱攱敥扡ㄹ㌳㤰捤㡤ㅢ㡦敢㘶扣扡㕢つ㕥戱㜹攵㔲㘸㠶昲摡昶扡收㈰ㅤ摤㤶挰㔶㌲㔰敦扢扥扤摢㔹戳㔶㤷搳㤷散愸晡㤵㙤搵捥愲敦慤㜴慦㍤敡换〷ㅢ戵ㅤ㌳㥡㠶㔰㕢㔷㘳㜷慣㌲慡㡡收㌵㌶扢敡〵搲㔵搳ㅢ㜷ㄶ敤捡〵改㉦㐹㡡㐴㔹㔵㑢扤㤲㔵㌱搷㡦㉦戸㔸㈸戸戵㝡㘳扡搴扡攷㔲〸㘶㤶㔵捣㜷㑤晡攱挶戲戹㔲㤳㔷戵㌴㠹摥㠹㡡晤㉤挵㐷扤㑡㍤㤸昵摣搰昷㙡慤㌵搳搵㜵ㄳ㤲愶㝡搲慢捡㝣㍥愷㠴〲〴㙥㕦㥦㄰戹摢扡昳㠲㐲㐴ち挵㘴攴㙢㕡挹㙥攲㌴㔶㠷㔵搴㈴㘹㔲㝢昵ㄶ㠳㜱扥㑡挶㘴㜰㘰㙡㑤搴ㅦ㝣改㙢戶ㄸ戶㠱戹㤷戶戱愶㡤挶慢扦㘷㕤扡攱㜱搳慤搶愴㥦愹晤〴㘷㘴っ〳攸㤷㈱㄰扡敥ㅥ㔵㥤戸㈴㌶昴㡢㜶㌵㕣㉤慣㑡晢晣㙡㠸㌲㘸挸㘲㤱㕢摢㤱㡣㉢㔰㘴散㈵ㄸ〵㈸㤵㜲㠵㝤㙣㔴㈸㈱攵㜴㑡愷っ㕥㙥ㄱ攴散搷挲换㠳搶㔱扢ㄶ捡㐸㈸て㕢挰㐸愴搵ㄴ晡㠶㐸愲扥㔹㠹ㄴ挶㍥㙢ㄶ㔴㙡摡㙥戸搱攴摢づ㉥㠹㠸㘸㔷ㄶ散㌸㔹㐰㔱搰㉡て㌲㜸つ㐴搳㈶つ戲ㅢ愷㠸㠸㙣㤰愱搹㌱㜲㉢㤱戱㝤㠶㡣㐰晢㌴ㄱ戲昵挱敥㌲㠲挴摥㐹愴散搴㤵ㅦ㜷愵搹㘶戶㝣㈴捤慥挴挶ㄹ㔷ㄱ㕣㑤㜰つ挱㝥〰昱㐷㐸㌸㑡㌹攴㕢㤳昱ち㍣ㅢ搷ㄱ扣ㄲ〰昲挹愰捣㠹㐵ㄵ㙤愸敤搸㤱㙣㌷〴㍢㔹ㄹ挵㤱㈸愲㘵摣戰㌳㠷ㅣ㠵攸搸敡摣ㄹ扡㌶慦㜴散㉤摤㘹㌳扤ㅣ㔲㘴㐶搳昴㕡户㘸㥡摥〸㌶敤㔱㙦摤㠰慥挶ㄸ挱慢〰㑡挶㡤㠴㔰㉥㌴㜸户㘷搱搳愴㝣㔹㤸㐵㤱㌱搴愳㠲㡦〹㤹㐷㠰っ㈱搷㜱㝣搹戵愱㘹づ㡥㕢㉦㝢ㅢ晡㐰㜷晥㡥㤱摥愶㌷㜷昵づ晤㐵捦搳㡡扥〹散㈵㝥搳㔵挷摣㡣㙡攳ㄶ㠲㕢〱摡㜴っ㑦摦捦搷㔳愰捣㘲㈷㠵戹扤昴扡㈸㉢㜷㜹㘳㑤㉡つ㌴㘸㉤㥢晥㜹ㄹ挲㠳㜱㘲づ戶戰攷晢戲㠶㐳㙤㔵ㄵ昰晣㜲㜵㙢㘱㜰搴昷ㅣ㤶敦摡挸挱换㐲㌱攴昳㕡㕦慥捤㐶捥戰㌵㔳㍥愷ㄴ攵㔰〷摦搱㕤㐸愴㍡戵㤲ㄷ晢㘵㥦㉦㜷㈵㐹て㤲攴戵搸㔶攳㌶〰㐸〹昱慢慥ㄲ攵〰㥢扤㑥㌵㙢戵㔸改攱换㌸㥤戴昹㄰㍢攴挸㐰攴戰㥤㠱晦㈰ㄸ㜲㤶㙣愷㈱㉣〶㥣㐵改㔷攰㕢戰㙢戲ㄴ戹㘵㈹㙡㜶㘵挵换㐴㔶昴昵㜵㥣愷㌳晣㙢㡡㑥摡愴㐴㈶户㘷㔶㘶㥣挵㥢㐴㐵㌷㈴㠵㑡㠶㙢愸㈱㠱㐸㜹㙣扢㉢㘲㝡㄰㌱户㘳攳㡣㠳〴㤳〴㠷〰昴㥦㐱搲㙣㜷攳ㄹづ敢㕦愷㑢扢㕣捥ㄵ㠹〶攵㈲㝣戶慢戰㍡捣搷扣㥥攰㉥㠰㌶昳㠷づ挸っ㐲㔴㈸㑦ㄱ愲ち㘳㔸㘷㙤㜹㤱㌴戰挷㐲㘰㘹戶ㅥ㠴㥥挳挸搲㤰㌵攷㥤昲挲㌹㍢㔸㐳㈴㙡搴㡡㌳昷慦㑡ㄷ搴攵挳昶㘹㉢昳搶搶㘴搵戰㤶扣㍡㐴摢㠹戹㥤㜰㌰挷㜶挰㤶㔴㘷㜳㑤㈰昵㜶㍥挶㄰〲㍢慤晣慤昴挶㙥换晢捤㐳摦㜰㜳㐷㤷敤戰㈶〷慣㠸改㤸㉦㕡搸㐵㐴づ慡晤搶昲慡㉦攵摣㤰㜵捣户慢㌵摢㤵㐴〶㙣㑣〶敢收攵㜹㐴〹ㄶ㍤挶〰㍤㜷挸㕡昶㑤㌷㔸㌳ㄹ㔰摣搸摢昲愴挲㈲扡㌵㘳扢〱㕥愳戰挸晣戰戵戴敡㕤㐴挴戶敥戸挷捣戵㘰㐷㘰㠵㐴ㅦ㈵㠵ㅡ愱〹㑤ㄳ㐵慤搸㉢㝥㜸㈰捦攵挸㝢㜹〲㠵慢㥣㑥㥦㜹㠶昶愶㕤ㅦ挷㘸㘸愷㜳㑥㠳㠸ㅥ㌵ち晢㌲愵㌰㌹搵戸㥢㝤摥〸㜰敦戱㌳㈷㥡㤱戹ㄷㄴ戳搶改攵捦㤰昱㡡㉣ㅡ㠱㄰晡攸昶㐴愴挲㌲㔲づ㌸㄰ㄸ攷㔳㍢昹㤵㉣搵㠶搴户愷㤹㍤㡡㐸搲愰㌵㙦慥挸ㅡ攲搱㡥ㄹ敥㠹ㅥ㘸挶㍡㘶㉤㠸敢㘶㍤挷㌱㐹㕡㈴换愵㡡㐹ち㥥慥㠷摥㐹摢㌵㉣〰㐵㝦㜱㤱㜹〹㐵收㈵㔵㌴㘸㥤㘶㘸㔰攵㌹㤶㜷摥昴敤㜰搵戱㉢㐵㍥㌰㝣户㈳㘸ㄲ㑣㑥挹㥢愴㐴㘶㡣戵㔹昳㘷㘰戲〵ㄳ㐰昷〴攴㈸户㡥攸〷攵㙡愲㠰晦㐴㡦㡥㈵〸ㄸ攵㈹㌵摥㡣搱㜴㜵㍢〲㈲㐷愵换挹ㅤ㡣换㡦愰㈴ㄲ㐲挴㝡〶㠹挰㉢㤸ㄲ昲㜴㜱ㄷ慣㌳慥ㅤ〲㝢挴搸㔱㍢㥣ぢ㠰㜲〰㘴搵昱昶㕡㠵搵㔴愷昱㠶㔶戸愱戳慡㐵㑤㕣摦㔹㥦搶ㅢ慦摥愴㍡搲㈸㈹㐵戲㔵㈳愵㔹㌶㤹攳㑥㔲㌵㐲㈹敥㐴摢㠸㉣户㘹㜳摦㈹㐵㕥㠰㘲㔲㌴㤳㌳摥愲〸〵㠱摥㔸㐷搱㘷㥦㑤ㅥ愹㠸つ㙤㠰ㄲ昵㔴㔴㌶ㄴ㠷〴㑦攰摡㐹㔵㤶攲㈷昰昷㥥㌸扢㔰て㕢㙡捣㑢愳㜱捤㜴慤戶攰挲㑡愸㤸㝥㜵㠷戰㌴搶ㄶ㘹ㄸ挵㥤扤㙡晦㘸㝢㔳㡣ㄸ戳㈱挳㈲ㄹ㝥㘰戰㈱㤸㉢ㄵ㔱愵㜵㌶挴慤㙥ㄴㄷ昹㜴㔲㥡慥挲挰㔲㔸㥤㤳敢捡っ㙢㕡昲愳慡㐳攳戴愸攴愸㘱㑤慦〴㔰改㈱攵㜸㥣㔳っ㙥㔸愷改㤶挲㈵〶㠸摤㌸户㔸〹ㄱ摡㙤っ挰㤳挱捥挱づ㜶㈴ち㥤搰㍡愳〴㉤㘴㄰㙥敢㈲挸㍢㍤㘲ㄴ㠲搴㔲改慦㔳攲戳㑦㌱㝤㜵㉡㤷㘴㘲㈶㘲戸㉢挳㝡〰㜲搳㤱㐹㜲搱㘸ㄲ㌰㡦㈴㥢ㄲ㕡㠳㐹ㄹ㑤㡣㈱㥡㝣㝥㠸㕢㍣㡣㘵つ㤳㙤㙡戸攷ㄶ摡搰愶戵㡤㍤搶〹户㔲慢㔷愵㔲挵㠹慣㔶ㅡ㜹㐷攰㑢㕤〱㡣戸㈹㘳㕦攲㑤㌹㠱愳ㄴ㤷㑣㈴昵㙥㜷ㅢ㔳攸慥㠴ㅣ挶㠸㔴ㅦ〳㤰ㄹ㙥㌹ㄵ㄰敢戸愷㐰晢㜰㙦昳〲㠳扡㍣〷㤱搶㔱㐴㔹㌶㡦晢㜸㡤㈸戲攲戶㔴戳㜹㙦摥愳捤㥥㉡㍡㙥㐷㐵㍢〲㐷㔸㘷㈴昰ち〵ㄸ㈳㍤㜲〷〷挹㕤㡥愳扢㤷ㅦ㔱㡦戹换㐰㠵挲㠰㘰㡣㤷愷愰ㅣ㜶ㄵ㡣㐴㠳㕢㙢㕡摤㠲搱㕦㕡摥挶㌴㠰㘰ㄸ㤸〶㉤㕡㐶〶捥㉣昲㕢ㅢ㌸㌷愰㔵㐶㠴㌴ㅤ㑣㘵㡣㜲ㄴづ㝢㈰つ摣挴㠳昴戲〷㈵ㄴ敥㔳ㄷ挳㤲扢㠹攳づ㡥㐰㥥㝦㔵㕢攱愲ㄹ攲晡㡢扢扦慤㜸扡㕡愵戹ぢ晦摣㡥挰㉡慥㙥㐴收攸扥戶㑢㔹㙡㑤戴敦㙥㙡慢㠸㉦ぢㅥ㥡㥢㌸㙥㠶㤵搵愵㜰㈳扡戸搵㉢㐹攸㍦㠰㍦㘲搳户搳㘶捥扢扣㠸扡捥扤㉦㕤㜰扤㡢慥㥡㤷ㅥ昰搶ㅦ㈸〴㔷㈸晢㌹挹㔲敥摦昸㑦㈵㉤愷㝦ㅦ㈳㙥㘷摡ㅣ愰改㈰攱㌸㉡㐵搲㘰っ昹っ㍡㠱敤摥戸㌵㐰㍡搹搷㐶㈷㑡㄰散ㄲ㡡㝢晥㐵㈳ㄴ昱㍤愰㤵挴ㄲㅤ挹戱攷㕦〱敢㡢敦愲㠴〸挷㜳㉣㐶昴㔷㈱㤷㠱㍡㈵挸攳㉢ㅥ扣㄰昲晦㠳愵㠴㥢㌷㘵愷晦〲㌳㡢敦戴愳攸㝡愲攸摢ㅤ㈸ㄲ扣〶愲昸昷㕥㘴㤲愴㌳㍣晢扣〲攱㕣搳敥〱昴㈵扦昰晢㍦㍣㠰捥挷挴愱㙣㌴㠴摡㙥挶㜳挳㐴攸敢㌰ㄱㄸ扣㔷㈶挲㐹㘴〴愳昸㤱㠹㄰晢㐰ㄶ㔰戰戵㠹挰搸㕥㠶㈱㤸ち戵愶摣ㅡ㍣㠱㕤攵搰㍦㜶ㅣㄷ㙦㘵㠰㜸㍥㤴㔶㌰ぢ㡦搴搵㥤挵㡢愶㙦㍡晢㔵昹㌱㕦㐲㤹昹换戸挹慤扡戰挷戵㥢搶愸㑥㥢昸㉡ㄲ㉦晢慥㍦㘵㝢昷搷㠱愹㈸㐵敥㝢㔱ㄴ㠵ㄷ攰㈹ㄱ㍣㌷攴摥扢敦㙢挷㝥昷搰㘳㔳扣慤ㄶ搳慡㝥ㅢ昲扤㠴散㘹㑦㈰愸㥢扡㈸㜲㈵㍦捣㌹㠹㑦㤴散戵㥡㥣㌱㝤㘵〵〵㠶㤳㘴㈳挲㑢ㄱ㘶㐴㝣㍢挱挴挴扤㠷挸挴㥣㘸㜳㜷慡て㥢㤴㡢㜰㈲㌵㜱攵搳㑢挲㠶愲慢㈲敢搱摡搴扦〱㔵昴㍣㈷搲㙡㈵昲搴挹㈴挴搷摢㜵摤㘱敡扡攸㈰挳戰㝦㈲愵㄰㝦㈰㠵愴て㌲扣㄰愰愴搴㘹㘴昴摢〱㌲㈲㙢敤㈱㕥晡〳㜶㠵㠰㙣㕣晡敢昱㈳ㄶ散㈲戰㤸昸攲㝢㍤搱搲ㄶ㑤㔴ㄳ㐳戵捡愶㔹㐲㐶ㅤ㕥㔸㌰㤹㤴㉥㈳㤳㈴晤㄰㜲摢㜶㐷昱㈵㐳㑥ㄴ㜸㡢ㄸ㕢㜷攸㙢㉢㌹昷戸㜵摣晣㠰㥥㈹㈸㠵攱敥㘵㌱づ愴㉡㐶ㄷ㌵㉤㐵㐵㠴挳㔱戶搱㘹㈰慥㠲捥㜲昷攳㔴㡡攰ㅦ扦ㄴ㘲晤㜸㜳攸㉢摢㙢愸攳摣㝥㉣㤰㍦搸㕦搷㘷㌰㌶摥㑡㡥㠱㠴摤㔶慢㘲㜴㍤晣っ扡㜰搱㌹㘱㌴戳敡㔹ㅣ挶㥦㠴戳晡戴づ晤捦攸戵攲慣戳散捤㌰㜶㡢晥㝦㍢ち戶搴晦㠲戱㌷㠵挸㜷挴ㄹ㍥攸㡣㥦㙣ㄹ戲攱㡥挰戳㡤攰㡤㍡ㄸㅢ㉡换㤰㜷㤴㕢挲挷慢㔱戵㤲攰昰㝢攵摢慦㐶㌴晡搲戶ㅤ攸㉡〰ㄹㅢ搲扦〲ㄱ搴戵㝦慢摣㑡㑥户㠵㜷愲攳扥㤳㜶挵昷〲捦ち挷㤶㄰昴ㅤ攳户㘷ㄶ㙣㥥㘹昱攵㜶愱㜶ㄳ㜶㘲昰摤攸㜳㙡〱〲晢㤴っ㕦慣㔸㈴㈳ぢ摢㡢㘴昰㍢愴㤱㔴㜸㠹摡㈱戸挲扡慦㙥搶昰改敡〲㝣㥤㈱㡢㜶㠴戲㡢㍣捥敤㌷㌴戸㜵戸愳昵㌶昸㠳㘴㙤〲挱㌱戵㠴㜷扥㥢晢摡扥〷慤㙤攳戵〵㙣搹㥢捦慤愴㍦〳㥣㙥敦㉤慤㈴挳㜷昲㡢攴㤲㔱㈶挴愵晤㈹晣摤扥㠳㤶愳㡤㠲捥攳て扡改〸ㅢ慦挱㝤戶㡤攸昷㌹㜴ㄵ搳〴昸ㄹ㘶㥣攱㠳愰㤷㡦慣㈸扥㠰㘵㤱〱㤰捦ㄵ㉡〰摤愹晡改捤愸㝡攴㕥昶㐴ㄲ㍣㘳㤰ㅣ㑢攲㜳㘸挸敤㡡㤶つ㤶攰戲㠵㍡㑢㈰㙦㈴㍤㤰捦〹㥥㈵搴㐴㍥㠳づ㡤㠹搸㈸敤㍥㤱㑦㙦㌶ㄱ㐱㉢㐰㉤㌴㍤晥㐸愲㐵㡣ㅡ慡つ㠷挰㈵昰〰㐶ㄲ㘵㌲㑣昹㐸愱㔳㠸㘲っ摦㈵㡡㤰㝥ㅥ晦㝤㙥敡㘷捦㌲晤㘵㑡㈸㠹㠸慡搶㔵㔰㈲慡㔵㝣㈲扤ちㅦ愵摤㔷昱昸㘶慢ㄸ愱戰攴㑣㡣㄰㘰愸㑦㤴昱㐷慤慡㡥っ㌷㤴㍦㜱㡥〰扦㤶㔹㡣㤸㈸㔱㝤㉦㈲㠳扥摣㜹搵敡ㄲ㌲㐹㕦㥤ㅢ㤱昱㤵㡦㌲㤴㜸㈳㤲㑥㥤㐲攴㤵㉤㐴敡戱攸挴敥搸ㅤ㈱㈴戰㈴㝥㌶摢㔵戶ㄷ㝡っ昵㡢て㈵㠸㌹㝥㍣昹㠴㑡㡢㠳㑦㈰㡣挸㌴㈵㈱㜱㈳挵〷㤳挶摦晣㔶搳㜷㡡ち㈴㔰㑦搴㤸〴愷ㅡ㝦㈰㘹㝣〸㥦㘷愹㌶㌹㕥㈵㘰㝡㉥㘹㑣挲㔴㡤ㅦ㑢ㅡ晦昹搰晥㐶攳㠴づ愳㤱㜵ㄲ㐹㠶搱慢㡥〱愹㑦戵㠷搱㕣户愸㐸〷慣愸㤸㈲㔴挵㤰㙢㑡㤵づ攲㔶㠸㡦㡦愵攷㜱挹〹㜷㐱㈰㙤愳㝦㌳攱〴㉥㍦捤㤹愱㠹㙦愱搷ㄱ㜵昶つ昵挴捥〵㙢挱㐷㐱扦㜵㈲挰攱慡扡愳㐸〴㜶㐱㍥摡摦㉤扣昳ㄹ㌶㘴㜳㍦㤲㘸㤹挶换㈴扤㘹ㄱㄵ㘱挹㡢昷㈵㤸捤㍤摡愴ㄹ攳ㄱ㈰〷㘲ㄲ㤰ㄹ攳㔱挰㈸㈲戳㡦〵㈳攴㝦挵摣敦㘳挵晢〹ㅥ〳㈸〹㌲㍢改愰昰〱㠰攱攴㕦慣ㄸ㕢㔷㡥ㄳ㑤㍣㤴扣㉣㑤㐶挶㠷搸攱挳〰㝤昰攳㡡㤸〸㑢挶㐷㔰㤲㝥㈹〵㠷㝡改㐷㔹昱㌱㠲挷〱㑡㍡㈷扢敤㕤攳㥡㝡㔴㘱ㅦ㐷㔷昱㈸〱㝥挶㈷攲っㅦ㜴敥挳㥢扡ㅢ捤㍣ㄳ㈷㕦昸㈳收搹昲㈹晦㍤昸㌴㝦㠳㡢敥挳扦㑣愲㉢ぢ㍦慦扤戱户戱挸〴㌴捥搵㙦つ㥢晤〲挶攱扡㥡愱ㄴ㡥㐸愵㔲搴ち㠲昸收㠲㠵㠷㌷昰㉤㐷㔴㠵㄰愴〱㔵攱挶ㄵ㔳㈸㌰㥥㘴㔳攲㤸㜸㌲㍥挹㈷愲㔶㙤攲愷攲っㅦ〴昱慡扡㍦㄰㜷㑦㕥㐸㕣慢ち扢敤㠵挴扦慡㔸㑤扦昰㈹づ愶㤰㠵㑣慢㔶㈲搲ㄴつ㝤づ㤹愱扥㘱捥敤㝥晣戴㑢愲㜲慥㝡敥摣㍦㠶昳㘳搷收摦晥搶挱愷㥥晢改敦㥦昸攵扢㡥晣改㕦㑦㍦晤换㍦㍣昱散扦㝥戰㜲攴挷捦㍣昳愳㝢扦昸散敦昷㕡㕦搲扥昵㡦昹㉦㍤㍣㜹攱攱〷慤㌳户ㅤ㝢昸ㅤて摣㌷戹㜸挵㜸㕦㕦㝦晦慤愳㍦戹收㌵㈳㡦㍥昸ㅤ昱挳㕦㕦敤ち戵㕣扣愰㜵ㅡ㕣戶㥡挶攷㤱挱㌴㌸攳㤷㜴ㅡ㕣慥摡愸㤵㜸愳㘶㔰㔰㠴㜳㠳ㄳ㔰ㄵ㘶㙢挵挰㝦〰㘴扥戳㘵</t>
  </si>
  <si>
    <t>㜸〱敤㝤〷㝣ㅢ㐵摡扥挶戶㌶ㅥ㈵㡥〵愱挳㠱㠱〴〸㠱攰㕥㠰攰㌸㑥㠵㌴攲㤰搰ㅤ㔹㕡㈵〶㤷㈰挹㈱愱㈵〴〲㠴摥㙢攸㜰昴〰㐷㌹㐲㌹晡㔱㡦㉢㤴愳摤ㄱ㡡ㄳ戸〲挷ㅤ㜰㤴㜰晣㥦㘷㜶㐶㕡慤㔶㡥攱挸晦攳晢晤扥戵昵㙡摥㌲敦捣扣昳㑥搹㤹搹㔵㐰〴〲㠱敦㜰昱㥢㔷ㄱ〳摢戴㉣㑡愶散捥㤱捤摤ㅤㅤ㜶㌴搵摥摤㤵ㅣ搹㤴㐸㐴ㄶ㑤㙥㑦愶ち㈱㘰戵戶㠳㥦っ戶㈶摢㡦戱㡢㕢ㄷ搸㠹㈴㠴㠲㠱㐰㜱戱㉣〰㍦㙣㍥〶㤱㡣㈵㡢〸㈰ㄵ㤰ㄶ挱〰㠲㘲〲㐹㄰㈲ㄸ㐸㌰㠸愰㠴㘰㌰㐱㈹〱㔵捡㡤〸㌶〶ㄸ㌴〴㘰㘶昳㤸㘹㙤㐷㈰㠳㉤愹敥㠴扤㕢搹㉣㈷ㅢ愳㉡㉡㐶㔶㡣慣慥㈸㉦ㅦ㔹扥㕢㔹㜳㑦㐷慡㈷㘱㡦敡戲㝢㔲㠹㐸挷㙥㘵搳㝢摡㍡摡愳晢搹㡢㘶㜶ㅦ㘹㜷㡤戲摢捡慢摡㈲搵昵ㄵ搵㌵㌵昱㠶㠶晡㐱㥢㐰昳搴收㌱搳ㄳ㜶㍣昹㘳改摣㤴㍡愷㌵㡦ㄹ㌹搵㑥晤㔸㍡㌷㠳㑥愸ㅣ摢摤ㄹ㘹敦晡㤱㤴〶㔹㑤㌵㘳敤㘸㍢敢搳戶ㄳ敤㕤㜳㐷㈲摢㔹㠶〶㔶㌷戲㈹㤹散改㥣㑦搷㘸戶㍢㍡㘶搸㜱㔵㡦㥤㘳㤳愹改㤱㐴㘷㜲㔰㈷敤㘷㈷散慥愸㥤ㅣ摣㌹㙥㘱搴敥搰㠲挹攲捥㔹㤱挴搴㐸愷㕤挴㐰㘹愷㔳㠷㤳㘲㜶㔷慡㍤戵愸愴昳㠰愴㍤㈳搲㌵搷愶㐸戰㜳㐲㑦㝢㑣ㄴㄵ攱㍦㔰戸戳㕦捥㔴㐵㈱㍦㥤捤昳㈲㠹㤴挲㔸㠵ㄵ㝥戲㉥㜷㔱愵挸捡ㄷ㕤慡捣ㄳ㡢㜵搶搲摥戹㥦㥤攸戲㍢㤸〸㙢㜲㠴㐷㐸ㄹ挸愹㠷戴愵㑣㜱㔸㑢㘲愰㙥㑦㉣ぢ㔳戱㌶〷搸㜶㙡㜷愲ㄳづ㌹挵㡥㜴㡤㉡ㅦ㔹搱㔰戵㕢㑢㉡㌶搶㕥〰愴扣戶㑡㙥〱ㄹ戹㈵愵户〲㈸ㅣ㔷㔵㈱户㈶㘹ㅢ〰㔱昴㍥摡慣㕢㉤摢㑤㐱㙢愴愰戵慤愰㌵㕡搰ㅡ㉢㘸戵ぢ㕡攳〵慤㜳ぢ㕡攷ㄵ戴戶ㄷ戴ㅥ㔱搰㝡㈴㘴捣㔵㍣㘰㐰㠱扥昶扣㙡敦㔷晥㜹敢挳㑤㉢づ㝦㙤晣摥愵㙦㐶〴㥢愹㙡攵摢㈲昰㌳㑦㌶慢㉡㕤搹慣㤶摢㐱㐴㤶〱㔸摢〳㈰㤷㤵㜲〷㤲㜶〴㄰攲㙤攴㤲㌹慤㌸㜷攲つ㤷㝣㝡攱㝥て㙤戱敡搵㈱㍦㙢㍦㐱戰ㄳ㔰㐹っ㐳愰㉣㍢㠹捡敡ち㜷ㅡ昵攵㔵㜲㈷慡摣ㄹ挰摡㠵愱摥㠷ㅦ㕣㜳摦ㄹㅦ摥㜹㤱ㅣ㑥㜴㔷〰㈱㕥搵㘹晤昹挵ぢ昶㕤晥昵改晢慤ㅡ扤晣㍦搳㕥㕤㜴㤱㘰㕦愳搲摡つ〱㑦㜱捡㙢㕣愵愹愸㤵扢㔳摦㐸〰㙢て㠰㈱扤㘷㕦摤㝢搵ㄹ㈳㍥㕡戱㘴捤摤㑢㍦扣改攴㌵搷㍣㉣换㈹㔲〱㈰挴㑢㍡挹挳㝦㝤攰㠳挳晥戹㙥摡㉦づ㝡散㤳戱㠵昷戴〵搹戳㔵昹㜹㠹搷〱挷愳攳㡡㐶㤲㈹摤㌶ㄸ敦挷㙤㍡敢㙦㌹攳ㄳ搱つ摦㜲㤰挸㡦搲㜲㘴ㄵ慤㕦つ㘰搵〰散攴戸㐱敦改搷慣戹昲愴戵て㍦昸搱㘵扦散扤昳㤴摥〷㝦扥㑢敦挳㜷㝦㜴攵㔵㙢㉥㝢㜰捤戲㥢㠶换㕡挶慡〳㄰攲㔹㕤㘷㠵㠵㤷㙣㝣摣戲戵愳捦㝣攴慡㈵㔷㑦慤昹㔴戰〳㔳㙥搲㠰㠰挷㈵换㙢捡㙢戳ㅣ愵㕥敥㐹㤵㝢〱㔸㝢〳㙣昱挱㐳搷慦扤收挴て敦扢㙢捤搵㌷扡㌳㈲㐷㔱㙥ㅦ〰㈱ㅥ搷㐹摦昸敥㝥扦扢愷㝡挲搴㥢㉦摣㘷㠷㑢收㍣昶愲攰昰愷〶挳搱ㄴ㙥〲戰挶〰ㄴ㡤㥡㕤㔹㈳㥢㐹ㅢぢ㈰挴㐳㕡㐱攳昵戱攷ち㝡换㥡敦㍡戹㜰挴㔹换晦㝡慣攰搰愹昲㍥ㅥ〱㑦摥㉢㉢敡敢㕣㜹慦慢㙣㤰ㄳ愸㜲㈲㠰㌵㠹愱てㅥ㌸换挹戸摣㤷攸㝥〰㐲摣慢搳ち搴㠷㈶㕥戱㙡摣昸㙢㜶㌹㝥㐰攰㤴㥤敥ㄵ散㘹㔴㘶愷㔰㜸㉡㠰㌵つ愰慦慡㜸搰㔵ㄵ搳ㄹ㙢㝦〰㈱㔶敡㈴㡡㍥㍥戴㌴㍡㜸搹昸愵㡦㍤㔸戴㜰捦㜹挷ぢ㡥晦慡㌸㉤〸㙣攷改ㅤ捡㉢ㅡ㕣挵愹慤㤳㌳愹昱〰〰㙢ㄶ㐳愸㜹摤㌹捣㈶㝡㈰㠰㄰㌷改愴㕥ㄹ戲晣昲㡢敦㙢ㄹ㝦昶㤹㤳㕡ㅥ摢昹㠱㠸攰㉣㐳㈵㜵㌰〲摢㘴㈷㔵敥慥昴㑡㜹〸搵ㅤち㘰ㅤ〶戰昵㠷㡦摥㠱㑡㜷扡㠶摥㕦摥昸挱㈳㉢㍥㍡昵㥣摥ㄳ捦改晤攵㑡㜹㌸㐵㕢〱㠴戸㐶愷㍣㘴挸挴搶㉦慥戹㘱攲昹㡦挷㑦㈹㡢㔹㌷〹㑥㙤㤴ㅤ㈳ㄴ㙥〳戰愲〰㍢昶攱搲てㅡ㝦㡥㌱㡡つ㈰挴攵㕡晦㜶搱换㥥㝥攷搲㠱搳敥㑡散㌳收㤹㥢ち㘶〶㌹㙢敡搷㈰㠸㝥ち攳戰㙢ㄸㅦ捣㈱戸戹㈷㤹敡敥攴ㄸ晣攳㜶㐸〱摤㈳㠹㘱㝥晤愳㌳㤸㍢㌹晡㉦㠷昲ㅤ㍤晡㌹㤴㑦㥢㥦搲㐳戹㤳挴㡦搲㈷〹㌹㤷搵㌱て挰㙡〷搸愴扣搲昱㡤て㔷晥敡挳㤵搷㝥㜴改晤㙢㔶摥㈷㡦愰っ㐷㘰㈱㉥搴㔵㜶挰敡㤹㕢慤㝥㌱㍥敥挲慤㍥㍤㙦愳㘷敥摤㕣㜰㡥换㙡ㄳ戲㤳搲㕤〰㔶㌷㐰搱愸挹㤵㜵㜲㍥㘹㐷〱〸㜱戶搶戰敢㕦摦晤攰扢㥤㝡挷㕣㜹昶ぢ捦㐴㜶㑣㥣㉣㌸㐱㔶㑥㤵愴㜰ち挰敡〱攸换愹敥㌶㑥戵㠰㔱㡥〶㄰攲㌴慤晦㡣挳㍥㘸㙣慥㝤㘰攲改摦ㅣ晢捥捤㐳㠶つ㄰㥣㝢㉢晤㡢㈸㝣っ㠰㜵㉣㐰搱愸㠳搰㔳ㅤ㐷摡昱〰㐲㉣搵ち愶っ㥢㜸挳愹㕤捦㡥扥昲㤵扦昷散摦㜴戸ㄸ戴ㄸ散晤昵㜴㘸㙣㈲㜲㌴㈶㤸㤹戹㙢攵㐸㑣㝤晡㌳㘹挷㥣㍤㕥ㄳ慦㡢㔷㔴挴㙡捡㈳㔵㤱㈰㈷㑢晤㥤ㅤ搲捡㠳攲戳摢扢㘲摤㐷㉢ㅦ摢㘶㑣〴晥㥥㥥㍤㡥搰扣㌱摤㍤㕤戱攴搶晥捣㤶㔴㈴㘵㙦攵攵㘵㤴攴㐴㙢挱㘴摡㑥慡昴戶昵㐶㥢ㄵ改攸戱㥢ㄶ戶㍢散㥦㜹搸㤸㑡㜷户攵攷㡥㑦搸㐷愵戹㌹㌹㙡挲敤摢〲愵㍢愷㤴づ换挹㔷㔹昳扣敥愴摤愵戲㌷愲㜳㝡㝢昴㐸㍢搱㘲昳收捦㡥愹愲㙥㑡㤶㥥捦㡦㤸搶㠵㠲㘲㠶ㅥ摢挱㑤㡤㡦㕢㤸戲扢㘲㜶っ昹㥤㙦㈷㔲㡢㘶㐶摡㍡散捤戲㐴㥣㌴挱搸㌲㡢㍣扥㍢摡㤳㙣敥敥㑡㈵扡㍢戲㌹㑤戱〵ㄱ摣㐳挴愶㜴挷㙣摣〲ㄴ昱ち㠸㐰㘱愱㄰㠱㕤㍤㉤㕣捤挳愹㌷㌹㔲㔵㠴慢㡡㜹㐷戰㐵戶摢㡤㥣㠱搲愱ㄴㅤ㌶㝤戲㘰攸㝡㤴㈹扤㔴㌳㍣扦愰慢㑣扣㔳愶昴㉥昹愵㔵ㅥ搳㌵户㘱㠵ぢち㠶攸搲㡦㕢㠰晢慣㠹㤱慥㔸㠷㥤攸昳㍥㕦㌰㐷㜲〹㐰㜰㌱㕡㜳㕥敢昱㙥㐱㉣ㄴ㡢㠲㐷户挷㔲昳慣㜹㜶晢摣㜹㈹搰戰ㄶ㔰㕣㑣搳收㕣㜲㈹㐸昲㈴㠲㤳〱㐲愱㠰戵㡣㐲㔶㐸㥥攲攰㐱摥昷昴㙢昰捡扡㠳㉢㐰㉣愹敥ㄸ㜱㝢㥦っ㜶㘲㜶㥤㉣㉣昴㉢攵挴㐸㜲㕥㡡敥搹㈷㤳昷㙡昲㔴㠲搳〰㠲扣晤㕡敦つ㈲晢敦㈲摥〷㤷㜴㡥戵攳ㄱ慣㍥愸搶㉤㈲㐱㌵㤸〶㐱㑤㐶㈵敦㝣㈷愱慤㉣戴㄰㐲攳ㅦ搴㐹敦户ㄷ愶挶㐶㔲㤱〱㥤戸㠷㐶㉤㐹〸㡤㔰戱㥣㄰㘳㤶㈸㥡㠹ㅤ搲ㄸ㌴㠴㔵搰愵㘵愰㈲㌸㥡搰㜰搰㕥〲㠵ㅡ昶㕤〸攴㥤攳愲攵㜵昴散㝢㘱摣愲挷㈶搸㕤㌳ㄷ捤户㤳ㄴ㉦戶晡㌴愵户㜹愹搱㌸摡㜶㐰慡扤㈳㌹ㄲ㌹㥤㤰攸敥㤹晦㘳敡愱㉥戹ㅣ挰㕣挱〵昰攲晥㤷〹收ちっ㔸挰扡㘹㙤つㄴ㔳ㅢ㈹搶ㄹ〰㠵攳㌰ㅡ搳㘳愱昰㍢㝣愹㑢㥥㠵慦㤰㈴㍦て㉦挸㍢昷敦戳㜶㄰㠴晣愰捥㘹搱戶㤹〹㕢慤㠶ㄴ㉢〴ㄶ㉦改㥣摤㥤㌸戲慤扢晢㐸㑥搰〶㉢㉣㌹捦戶㔳㕣㘱ㄸ愸㔷㔴搴捡㠹㄰㠵㠵㔹敢〴慥愵〸慥㑤㔸攷〱㤴慥㔹扥㘴捤㡡攵捥㉣㜶敤㕤㡦㕡攷㠳㔸㠸搵づ敢〲〴挶慥戹晡挲㌵㑢㙥敡㍤昳㘲捣ㄴ㍥㍣改㤱摥㤵㔷㝤㜴敢㤹㙢㉥扡慣昷㡥㥦慦㕤㜹敤摡㜳㑦改㕤㜵㑦敦㌹㜷捤挰戲㕢敢㐷搷慥㕡㝢挵㑡摣㠱㘱㌲晣攱戵㌷敦摥㝢挷戹㈳ㄷ㜶㈴㍢㐵〷㙣挵愵㠰㘵㡤て敥㜰捥〹攵㑤㉢摥㍢晤㠱㡦慥㥤㝥扦㌸㔲㌳㜲㤶㈱戶㐳摡㙡ㄱ攴㘲〴㐴㍢挴ㄶ攳㠳㜰昶㈵㉦〵㉥㉦㈳戸ㅣ〰扤㠹戲㍦㍡㤳ㄵづ㉡捡昰捤づ㐵㕥㐹㜰ㄵ㠰搸〱㠰捤㔹㕥つ㘰㉥㌱〷晡改㈵慡愶慦〵ㄹ㌵㕤㥦㕢㥢搷㠳ㄳ㤲攴攷攱㠹ㅤ挱㘳㙤㑢㕡㔷搲㥡㤲㤶ㄴ戳愰摣搷〸〷㘸㐶捥㐲〹㔷㍥㤴ㄱ㙥㘷晣ㄶ㠸㉤挶〷攱散㑢慥〴㉥敦㈴戸ぢ挰㘵㠴㕦㌸愸搸ㄹ摦捡〸昷㔰攸㕥〰㌱ㅣ㐰ㄹ攱㍥〴捣㈵昶㠵㝥㘳〴戹ぢ挸戹㠵㕣〵㙡愸㉦㥥攰㤲㡣㥦〱㐶㐳戹慦〱ㅡ㌵㈳㘷昵㘶㜷㘸㔲〶㜸〲〱㌱ち㘲㡢昱㐱㌸晢㤲㑦〱㤷㑦ㄳ晣ㅡ挰㘵㠰㘷ㅤ㔴㡣挴户㌲挰㜳ㄴ㝡ㅥ㐰㤴〳㈸〳扣㠰㠰戹㐴㌵昴愷つ戰〷挸戹〶昸㉤愸㈱搹〷㑦㔴㐰挲捦〰扢㐲戹慦〱㠶㙢㐶捥㕡㔲ㄵ㌴昵㌱戵捤㔹扥挹㥡摡づ㡡㡦㙦敦㐸搹〹㌵㝢㈹㡤攳换㔹摡㔵㜸〹㘷㙣㠹㐸㔴㉦㥡挶㥢㌱㘹挳㕡㜲㙡㔱㘶ㅡ㥢㌳㘹㜴收㔴晦㌷㌵晥挹㑤㡤搵挴㌸㙢㝡摣挷搴ㄳ㑥攳㤹ㅣ昷㉤散㜲㈲捥ち㝤〷㌱攵㔲㈳愱㌹摢挹㈸敦ㅤ㜵㕤ㄳ㜵挸㘷㌹㈱愴换昳㑦㤹改散戹㑥捡㈴昲㑥㑦ㄷ㠳昹㝦㤳㝢敦㈶㥥㌳戹㝦ㅤ戶㤱㙦㄰扣㐹昰ㄶ挱摢〰㘲㐷㜴㐶㡢昱㐱㌸晢㤲㝦〶㉥摦㈱㔸つ攰敡㘶摦〳㙡扤て㌰攸愳敢㑥挶ㅡ搶摡㕢㉦改㍤攷晡㔰㐰㔴㠳愶晡摤て㄰㤰扤㤴㔸〳㌰㜵愲摤㠱扢挴ㅦ㙢㡢㉤㔸ぢ㥤㝤捦㙢攱㍣㕣扥搸慣戳㘵㔱㔷㜴㕥愲扢ぢ㝢㤷㥣㙥㌷㐵戱㐷㤵ㄴㄱ慢㜳㜲㜷㜳㑦捡敡㥣搸㡥慦㐱㥤㌳散昹㜶㈴搵㡣㔵〰捣攵㈷㘳㤱㕥捤搴㈷挵ㄶ晥㑦捥攴〳扣摤挲〲ぢ收㈶㘶㑡敦㙤扡捥㥣㕡㥢㜷攴搸㙥散㜷摡㙡昷㤶㘶户㉣摣㤵晤〴愷敡〱戹ㄶ戹扢晡搳㕢昷ㅡ㜶攵㥤摦改㙦扡愰扡㘴つ㤸戹挳昰㕦㐰つ昵挵ㄳ㕣昳㑦て挳搶㈷挰ち攱〶捥㘴慣ㄴ慡㝤㠷攲挱㥡㤱戳㐵戰㈷攲慢戹挸扦㄰㄰㠳㈰戶ㄸㅦ㠴戳㉦昹㌹㜰昹〵挱扦〱㕣㡤攴㉢〷ㄵ㝢攱㕢戵㠹慦㈹昴つ㠰攰㍥㠱㥡㡢慣㐳挰㕣愲㄰晡搳㜳㤱扤㐱捥㌵〲敦㑢㐲戲て㥥攰敥㐳摡〸慥搹攸㔷晦挹㘳㠰㉦㌵㈳㘷愳㘲㌴㌴㜱㍥㈲㈵ㄲ㤵㈱㠲㠱〴㠳〸㑡〰挴㍦ㄱ搵摦㈸愵㤴〹ㄳ㙣〴攰㌲捡㄰愰搶㈶〰摥㥥愳〹㈹㈹㉢㙤ち愶摣っ㐰㌴㠳挴㤶ㅥ㤰㥢〳捤敢㉥㘳㈸㤱㜳㠷戶ㄵ愲㠴㘴ㅦ㍣㌱ㄶ昱㌲㤶愲扢㌸慥昲㑥㍥㑢晤㔹㌳㜲㜶㘴㈶㈰慥㜲㤵ㅤ㤹敤户昳㕡㘵ㄸ搸㜲㈷㠲㥤㤹扢捣捤换㜰〷ㄵㄳ愱㐸ㄹ㘱㔷ち㡤〰㄰晢㠲愴㕣㘵㌷㘰收ㄲ㉦㈳㡤戴慢㑣〲㌹搷〰攵搴㈹晢攰㠹晤㄰㉦㘳㠰捣㡤换㜳昹っ昰慣㘶攴㙣ㄳ㑤㠱㈶攵㉡つ捣昷㥥〴㝢ㄱ散㑤㌰ち㐰㍣㤱搷㈸㡤㤴ㄹ㑤搰〴攰㌲㑡㌳㘹ㅣ㘴㌰慥㑣挵㤷㌲捣㌸ㄲ挷〳㠸改㈰㌹摥㌱〱㘸㕥敦㤸〶戱㕣攳散㡢㈸㈱搹〷㑦散㡦㜸ㄹ攳㘴扣攳捥㝣挶㔹愹ㄹ㌹ㅢ㕣㌳愱㐹㜹㐷ぢ戳㝤㝢㕥㐳ㅣ〰戶㥣㐵㌰㥢戹换㜸挷㐱づ㉡づ㠰㈲㘵㠴㠳㈹㜴〸㠰攰慥㤷昲㡥㐳㠱㤹㑢㕣㡦㌴搲摥㌱ぢ攴㕣〳捣愱㑥搹〷㑦ㅣ㠸㜸ㄹ〳㘴扣攳戲㝣〶戸㔴㌳㜲戶摤づ㠱㈶㘵㠰㜶㘶昹攲扣〶㌸ㄲ㙣搹㐱搰挹摣㘵っ搰敤愰攲㔰㈸㔲〶㤸㑦愱愳〰〴㌷摦㤴〱ㄲ挰捣㈵捥㜲ㅢ㠰ㅢ㜸戹〶㔸㐰㥤戲て㥥㘸㐵㍣㍦〳㥣㤴捦〰㑢㌵㈳㘷昷㉦〲㑤慡㜹㉣㐶愲㜲〹挱㠹〴㑢〹㑥〲㄰挷攵㌵捡㌲捡㥣㐲㜰㉡㠰换㈸换㐹搳捤愳つ〹㈸挳㥣㐱攲㤹〰㈲〶㤲搳㍣捥〲㥡户㜹㐴㈱㤶㙢㥣㜳ㄱ㈵㈴晢攰〹ㅢ昱㌲挶挹㌴㡦昶㝣挶㤹愷ㄹ㌹㕢㤷㜳愱愹㝦摢㠳ㄶ㈴晦㔷散㕤㌸㍢ㄶ㍦㜰ㄵ摥ち攱ち㠸㜹㈸慣慡搲换㔸愵㤷〳〴㡦〰愹㍦ㅢ㥤㡣㈶㈲愲㑤㐴㐵㑣搸〳㍡戱ㄱ㍡㘵㙥攲晢㑦㘴〷㈳愲㕡㔷㜶ㄴっ㌲愸摡㈷㌶〸搷愹挳〶㠱戴㕡攸㉥挹㄰戰愶㍡挴㘰慥〵敢戴敥ㅦ㝢昵ㅢ㘵挷㥡扣㌳㘷㌶㤳㘶ㄸ慦戰挸攲搵户昹㤰㑦ㄸ㙡㔳㈸昸戱㘶捤晦扦搳晢戱昲㑤ㅢ㌸搷㍦ㅡ戳扦㡢㐷㘷攳慢ㅦつ㔹㔷挰挰摣戶昶㔹㍥扤ㄲ慣㔰㐸㔲㈲户㥢㔱捣扥㜸攲㐸㈴㤶敥㘶慣ㅢ愱挵挲㠲〱摣捣㤹慡ㅤ㤴慦户㌹㔰㌳㜲㜶摤㍢愱㤰㍤㡥㙥㘵㕤〸慡㔶㜶ぢ㌳㜸㉢㠰㤸てㄲ㕢㥡㜳㤹攲㥢㘲㥢㙦㐳㐷昱㘵㌷㐴㜳ぢ㜷〷㤴愱攴㝤㌰晢攲㠹愳愰㌴㕤㜲挹㤲㍢㐵㥥㤴慦挸ㄳ㌵㈳攷㤸㐰ㄲ㥡搴攸戳㡡㑡ㅥ㈴㜸㠸攰㘱㠲㐷〰挴ㄸ㐴昵㥦挷㍦㑡㤹挷〸ㅥ〷㜰㡤㍥㑦㤲愶㐷㥦ㄴㄲ㔰㐶㝣㥡挴㕦〳㠸〵㈰㌹愳捦㌳㐰昳㡥㍥㍤㄰换戵摣昳㠸ㄲ㤲㝤昰〴て㉥㘴㡣㤳ㄹ㝤昶挸㘷㥣㤱㥡㤱㜳挶㘱ㄱ㌴㈹攳扣捣扣扦㐲昰㉡挱㙢〴㝦〴㄰扢攴㌵捥ㅢ㤴㜹㤳攰㉤〰㤷㜱晥㐴ㅡ㙦㜲搰㡦ㅦ㠳〴㤴㜱摥㈱㜱㌵㠰㌸づ㈴挷㌸敦〲捤㙢㥣㘳㈱㤶㙢㥣て愸㔶昶挱ㄳ挷㈳㥥㥦㜱㌶捤㘷㥣㑤㌴挳㝢㝥㈳戸〴㥡扥挷扥晢㐰㘶㌸㍥慢摤㍥㥡ㅢ㠵㠳攳㔹〷㡢㑡攲㘳扢愷㜶愷挶戶㈷攷㜷㐴ㄶつ㠹敢挰散㜹㜶ㄷ捥ㅣ㈴㜰昴挰㐳敢㥥㍦摦㡥挹㜸㑢㜷㑦㈲㙡㑦ㅡ晢㔳㌸㤳㠰昲愱晡搴㜱㠴〲㠱敢㠷㙤戳㐳㠵㠰户㜰㤴て㉥㠵㐲敦㙥愹㙢挱㌴戳㌶ㅦ㠶㘰㘹挶愲㌳摢㔳ㅤ昶挰戸攲慢㜰㜱ㅣ㔶挴㐱㡥搸㠰昸捣㜹搸㐱ㅣ㕢ㄲ㥦㤰㘸㡦㜵戴㜷搹慣㡣㑤ㅣ搱挹昶㕣ㅣ摡㤸摥㥤㙣攷㘱敥㤲昸捣㐴愴㉢㌹㥦晢捦搱㐵ㅢ㘷㘱㙡昹㉢ㄸㅦ搳摥㤵㐴㌲敡㜸ㄸ挳愵昱㤶㜹摤㐷攳㔱㠱㥥捥慥〹㤱昹挹㥦㐴慤愰㐵攸㑢㔵㡤㈸㄰〵〵愲戸愰昸㠷搶㡦昵㜷㘸っ慦戹攳晡㌵㑢㑥摣㘵敡昰戲摥搳㑥改㝤攰㈴㤵㐴㈵㘰ㄱ㠱慡挰㐰㤰搴㍥ㄶ扣戹㑣慥捦搱昰㡣〸㌳㥡㜵挰捥昷戸㐲晡攱ぢ㉥㜵换㡦ㄱ㘹搰㈷〰晢㑥㌸㘰㔲收昴搴㝦昵搸㐳昰㘴㘸昶慥㈴㝡摤㉥㝤㔸㠵㜳㠱挱㡥晦㤰㐶㜷㐲戳㠴ㅢ㄰昳晡㘴㈸慥㘴攸㥥㠳㌳挱昱㌸敦㌰㈸㍥㌹搲㘶㜷攰㤸㐶㘷㈴㌵搸㐱戸昸㡦㘳昱㐹捤㙢敥敥散㡣搰摦㜸㍣慢㈵ㅡ改戰㡢攳㑤㍤愹敥㈹敤㕤㌲づ愰㥣㔲㤳㈲ぢ㐱㡡㉣㔴愴㐱昱ㄹ㍣扥愵挲搴搵㍤㌷㤲㘸㑦捤敢㙣㡦ㄶㄳ攱ㄱ慢㥦㠴愳愲攵慢ㄵ㕤ㄸ㤴㤷改㐸扣㉢搹捥㥡㉥慡㝢㈴昶㙤㘸㍡㔶㍦摣戹㐰㔸昸ㄳ㍦昰扥〲扤㡥ㅡ㑤攴愷搰ㄶ㉣㐰晡攸挱㔴㍥〲晦昸捥〴㜸㠳慡㝡㈶㜱ち〵昰㤱晦〴㘴㠰㥦愲㔳〱晡㍣晡㌱〰〲愱挹摤㤱搸㜸㙣㌵㜶㈷〶攸挷㜴㡡㔱戵散㘷ㄲ㘱ㅥ挶㘹挶昹㉥㥣ㅢ㕢搰ㅥ戳ㄳ挵㈴戴㘰㜵扥㠸挷㜸㉣愷づ㘹㥢㐰㌰㌸戰搸㉦慤㐹㐶搷㔰㝤扣挱晤攴搲愴ㅣ晤㝦摢扦扥㤱㜹て㠵ち〱攵扦㄰㤶㥦〱㠸搳㠰戲㍣ㅥ㠱捦㈹昰〵㐰㜰㌹㤸摥扡挹㍥ㄷ㠳搳㌳ㄲ㐲㐵扣㈳㉡攲㥤㔰戱戹〳ち慡㠲っ㜴摤昱㔸捥㥤㑥戱㜹㙡挶㙡㠱㤷摢戱㤰搳戹㜲㙦㠲搵㔱㔰㔰㠴慡戶扣㝢挰㌹挹㐲㔹㘷㡢慤捥敥〸㌶㔰敢摦㠸㍣㤰㡤〵晡㕢昹晣㠸㜷㐵ㄴ㜳搱慦㈰ㄳ〸〹ㅥ㕥㌱〵ㅦ㑦㑡㠸戵㈶扦〶㔷㝥〳㈰㉥〶扡〴ㅦ〴捤㐸㈵㉥〵挶搱㉡㘰慤㠳㐸扦㝡㐷㜱ㄹ挴搹㐳捡㙦愹昵㜲㠴搸昱愴ㅤ㤱㕥户㝥㐷㕣挱ㄸ昸挸〰㝣㤶〱昵戹ㄲ〱㔳〶ㄲ㜴敤ち挸挸〲ち昲攴㠷㡦㐰㈱〵㡡㈸㜰㌵〴㔸挳ㄶ戳攰戲㕣愵㥦攵〶㐰〶㤶扢摥愵搴㘵戹㘲㉡攵戳㜰㠲〷㌷㤶攰愳摡㤶㌳挶㡢㤵㐰㤷㤲㘶㠵㈰搲㍦换摤〹㜱㘵戹㠱搴㝡ㄷ戰㉣换㤵㠰扡㝥换晤〲搱㤴攵〶㔳㠹㐶挴㍤〸昸ㄸ愶ㄴ㌲㌲㑣挱㝢晤〵㌶愲挰挶ㄴ戸て〲捡㜲㐳㠰㙤㘴㝣㉥昳㥣㡥㡦攷㙤ち㐹搸㙦㤵㑢戵换㝥㥢㔱昵收㔴晤〴〴㤶攰攳戶摦㔳㐰㤷㤲㘶㙤〱㤱㈱捥戱晤㌲捣ㅦ㔳㠹昶戶ㅥ㑥㘴挸っ㜸㠶㘶昱㌴㘸捡㠴㕢㔲昱慦㠱㘵㤹㜰㙢㔰搷㙦㐲㥥㈷㔱㈶摣㠶㑡㌴㈲㥥㐳挰㤸㄰㜴㌸㥦㥡晡晥っ㘱戹㉤〵㥦昷ㄷ搸㡥〲㘵ㄴ㜸〱〲捡㠴摢〳摢㍡㙤㐲㥦㈷㤰㝣㡣戹㈳攲挰㤸扦㜵㈵㌲㠶ㄴ㈷ㄷ㐳挱㤵挳〰㠲慦㠳搸挷㈸㡦扤㌱搷戹㠰挱㄰戶攲〷㜴戵愷㌰〰㌳㐳攳摢㔳攸㑡〶挵〱㄰㔴ㅢ晥㕢愹㠱搹ㄵ㘹㐴㝡戶扦㕤㉥㉢㙢晡扦㙤㉥摦㝤㍦㌰搴㠷敤摣㈹戸㙥㄰搶㈷愴敥ㄸ㝣昲昸㔳扡㠵㄰捥㥥慥扥㡢攸昳戹㠸㡣摤㌹ㄱ晣㉦㙥㌸㔴㠷㠶㍤㈷扡㡤挰ㅦ㐶㠲㕤㄰收晤挷ㅢ敢㜵ㄱ搷㘹㄰㍡㜹㠸昷㈰づ慤㐴ㅦ㌷㥡搴㤵挴㐰ㅥ搲ㄸ愶㘹㠳㜵㜰㕡㑦㉡㡢ㄳ㔹㌸㐴㜳㥡㍡㍡愶㜵愱〵㐷㈳㠹搸㑦㘴㘶㠶戲㌹㜷て㙡㤲昵㐳敦散愰〵㤷㙢㍥㠵㝢昵攱摡搶㙦㠲昳㝤づ搳㤴㐲扥㠴收㑥㥦戱㈹㈶挶㐷㐸㔵㉤㌸て㤰慡摢散改㌶敥㤱昱㐴㙤㠷㍤㐴㐵㐸愳㙡ㄶ㈲攳㑤㙤㐹摣戲愵㌸㈵搷㈱搵搰㘵㝣㠶摤ㄱ攱㌳〳㤸㐱敢搰昴㘸ち㐷挷搲ち昸㍣挰㑦愷㠶㘰㤱㈲㕤㑢㐲搵㤳搵㐷晦㤶㕤〸戶愱ㅦ㔸慢攸昷攳敡晡戸㔱㕣㝥ㄹ慦㕢ㅡ〳㈶攰っ昲挱户愰扥㡦ㅢ㐱昴戵敥㤳㑦㙣㐹㐳捣㠱㍣愷㠷㔳㥤搷㈰㐳攳摤㘲〹㙦改ㄳ㈹㍣㌴挳挷戵㑡搹㜴㍡㌰㥤㑥戵攳挶愸㘳搱攰昸愴慥㘸㐷㑦捣㔶㜷㔵愶捦㔶㌷㔷㍦㠹晡㔲敦ㄶ㜰敡慡て扢㘸愳㑣挲ぢ〶捣㐳ㄴ㍦㝣㕤㐵敥㡡㤶愶㍡㍢攸〸挹摤㜴扢㝢ㅢ挶晥摥挷捣㐲㠸戴㜱收㤰愴㝡㐶ㅤ㕤㕢づ㠹㝤ㅡ㡦ぢ愵㑦慡愹ㄶ攷ㄲ㥢摣㍤戹㥢敢㌲㉥搲挴㜶㠷昴㤳愸㈷㤴搳改昸戰㍢昲挳㔷戴愸攵ㅦ晡㜰捣㍦ㄶㄳ〳㡥㥤〳攷㕥㤲攷挸㤶㤲〴慢愲㌱㜱愶㔶㤰㔹㐴ㄱ敦〰㔷㌳戵摤㔱㘳㘲㌵㌰㘷愶收搴愵摣〳搴昵捦搴摥㐳㌴㌵㔳㉢㠷㜸ㄱ㄰㝥挴〷〰㘶愶㠶㈰昲㔳〸㈸㉢㈰㈳㉢〱㐴慦扦㐰ㄵ〵慡〱㠲㙢㈱攰敤㘴昲ㅥ扡愲㜲㍣昴㠱㝢戹攲㑥摥搳愲㠹㕡㜸搸〳㠷捡〶㘰㜶㌵戰㜸つㄳ慦㠱摡摦扣昸攲㈸㠴〳攲㉦〰㈶㠳㐱㠴昵扤㔸㉤搳慦〳㄰晦〲㜱〹㍥敥ㄹ昱攷㐰㤷㤲㘶搵㐳愴㝦㜷ㄴ㕦㐰㕣ㄹ戹㠱㕡㜹㔴改㘴㙡㌰㡢〲㝢㠱扡㝥㈳㝦挵ㄸ昸挸扤愹㐴㈳㠲攷㥡㑣ㄹ㐰㌷㐶ㅥ㠵戰摣㠷㠲摦昸ぢ㌴㔲㘰㌴〵搶㐱㐰㑤㠷㥢㠰㤵㤹改㜰摥挷慣㝤收挴捤㠸㠸㌹㌱㌳㘵戲㘲愹慣挰昰㜸愲㥡㈹㡤㘳㑡ㄲ〲㥣ㄷ敢㌹搱〴㐶搳㜳愲㠹〸㘳㑥㈴愰㈵挰㜹㤱戹戲㐷昳㐹㕡㡡㐷愱㌸愲㌳挵昵㡤づ㠲㐷愶㌸㐲〴攴扥㠸㥥改愲㈶㙢㘵㈵攰戳㥢㜲慥晣つ㠹挷慡㤶㔲挸扦㈱昱挰㤵慡攳㈹搰㉢㜸昲捡愹㘳摤㤰愶㠱扡晥㍡收〹㉤晣〷攴㜴㠸ㄷ㈱挰㡦攰愹㉣㘳㔸㜲昵捤挶晥㤰㤱㌳㤸摡㘶晥〲㉤ㄴ㤸㐹〱㥥攱㕡㑢扤〷〰㑢晢晦㔶慥㘸㝣㘵㠳搶㍢㡢搱㘶㌳ㅡ㡦㔴㉤〱挳敤晦挳㐰㕢㑡㥡㜵㈰㐴晡攷晦㍣㜶愵㙣㜳㄰戵昲晣㤵㘳ㅢ扤㈸㜶〸愸敢户捤㜰㐴挳㍦㥥っ愷ㄲ㘶㡡㥦㕤〱㡤㙤㐰㌷晥㝦ㄸ挲昲㜰ち昲㈰㤷㡦㐰㉢〵收㔰㠰㘷扢㤴晦㐷㠰愵敦愸㌳㡦敡晢㌸㝣ㄴ㤲㜰㜸㥥昲㌲慡挷慢戴〷〰捡ㄸ㔵摢㔴摤〰〱㤷挳捦㘵㌴敤昰昳㄰愶挳敦〹㤱晣づ摦慥愵昶㠲㔴扦ㅤ㥥〷扦ㅣ㠷㍦〲搱㌳づ摦愱㤵㡤〲扦㍦づ捦㤵扢愵挸㜱ㅥ㠷ㅦつ戶慡搴㑥攸ㄵ㑤挰㥣㑡搵づ摦つ敡晡㉢㤵攷捣昰ㅦ㤰昳㈱㑥㘷攷㐷㡣〳挹ㄸㄶ戸愹搴愳㈰㈳ㄳ㑣㡤㠷搰㝣〴㤲ㄴ㐸㔱㠰挷搲搶㈲愶散〱㤶㜶昸㝤㕤搱㕣ㅤ晥〲㐶㍢㥡搱㜸㑡㙣〹㔳攴昲慣㕥㐲攲搱戰愵愴㔹ぢ㈱搲㍦㠷㥦㠵㌸捡㌶㡢愸㤵㐷捡ㅣ摢㘸㠷㍦ㄶ搴昵摢收㈰㐴挳㝦㐰ㅥ㐷㈵捣ㄴ㍦〷〳㥡愲㤳愰㐷搵攳㈱㈳㑦愰攰㈱晥〲㡢㈹戰㠴〲㍣慥愶ㅣ晥㐴㘰㘹㠷捦扣捤挱挷攱㑦㠲㈴ㅣ㝥㡥㑢戵换攱㑦愶敡㘵㔴摤づ㠱㈵㄰㜵摢㡦㈷换㤶㤲㘶㥤〲㤱晥搹㡦〷搱㤴晤㑥愵搶㑥㘰㔹昶㕢づ敡晡敤挷㤳㙢昸て挸搳愹㠴㤹攲㠷挷搷㝣散㜷〶㘴攴㤹ㄴ攴搱㌶ㅦ㠱戳㈸㜰㌶〵㜸摡㑤搹敦ㅣ㘰㍢㥡〱戳慦户㔴昸㔸昴㍣挴㠵㐵ㄷ戸ㄲ㜳㔹昴㝣㈶㜶〱ㄳ攳愶㠰慢ぢ戹㠸搱㜴ㄷ㜲㌱挲散㐲㤶㐰㈴㝦ㄷ㜲㠹㤶㍡ㄱ㔲晤敥㐲㜸㌸捥改㐲㉥㐵昴㑣ㄷ㜲戹㔶挶㜳㜳晤改㐲㤶㐱㙥㈹㜲㥣愷ぢ攱搱㍡㔵捤㔷㐰慦攰ㄹ㍢愷㥡㜵ㄷ㜲㈵愸敢慦收攵㠸㠶㝦㍣㙦〸昱㈲〴昸ㄱ㍣㡣㘷㙡ㄱ戸㘹㈶㔷㐳㐶㕥挳搴㜸㔰捦㐷攰㕡ち㕣㐷㠱戳㈰戰ㄶ㌱攵昵挰搲㕤〸㑦攷㤹㘸慥㉥攴〶㐶扢㤱搱㉥㜳〹㈰㘸ㄲ晥㌹〵㙥愲挰攵晥〲㌷㔳攰ㄶち㕣改ㄲ攰搰ㄸち㙤挴㙣摣㑡㠱摢㈸㜰㡢㑢挰㤵挴敤ㄴ戸㠳〲户晡ぢ慣愴挰㥤ㄴ戸挳㈵挰挱㑣㈷㜱ㄷ〵敥愶挰㉡〸戸摣敥ㅥ搰㡣摢摤慢攴〳攲㐱㠸攴㜷扢晢戴搴㐳㤰敡户摢昱㔴㡣攳㜶昷㈳㝡挶敤ㅥ搰捡ㅥ〱扦㍦㙥昷㈸攴㤶㈲挷㜹摣敥㌱戰㤵摢慤㠲㕥昱㌸戰㉣户㝢〸搴昵扢ㅤて攱攰ㅦ㐷㜹㈰㥥㜶㍢㥥挲㌱敥愱㌲攰摣昳㍣〲ㄹ昹㉢愶挶ㄳ㍡㍥〲㡦㔲攰㌱ち昰捣㡥㜲扢挷㠱愵摤敥㜹㔷㌴㤷摢㍤挱㘸㑦㌲ㅡ㡦搰戸㉡散㘹搰㑣㠵晤ㅡ㘱昶ㄳ㍣㘰㤳扦挲㥥搱㔲㍣㠱搳敦ち㝢つ挲㑥㠵㍤㡢攸㤹ち㝢㕥㉢攳㈱㥥晥㔴搸ㅢ㤰㕢慡散挵㕣攷摣愴扥〹㥡慡戰ㄷ愰㔷扣〵㉣慢挲㝥〳敡晡㉢散㑦㠸㠶晦㠰㝣〹攲改ち㝢〷㈴㔳ㅦ攴敡㌹昰㙦㈱㈳㝦挷搴㔶晢ぢ晣㥥〲㝦愰挰扢㄰㔰ㄵ昶㌲戰㜴㠵昱愸㤰搱敢㥡㕢扦挲㘸慦㌲ㅡ捦ㄶ攰ㅦ愷㥤㠸㈱㔰㠸㑦㤰晢挳摥㙤捦㥣㉤㘹㘶ㅥ㑢扥搸㥣㙥㐹㉤敡挰㠱〰〶戹つ敡㠴㜸昳敢戰戱㌹摢㥤挰㘲㔰㤱昷愱扤㜴㕣㉥ㄷっ摣挴昳扥づㄵ㡤ㅣ敥㝤〷㠷㝦㥢晢㑥㡡㜴㝣㘶㍣昳昰㍥攳昰戲㕥㐷㤹㌶㤹搲ㅥ㑤㜴㈷扢攳愹戲ㄶ㥣㜴㈹攳晢㑦攲㔸つ㙡ち敥っ㡤扥㘹慡㕡改㐲㐱㠲ぢ昸㍥㠰搰㤱㕤摤㐷㜷愹摣〴㤳㝣つっ㔳㤳〳〶㌰ㄹ慥ㄱ愹㙢㐷ㄸ㉦捣㝤㜲㐶㤶㙦㈲攱㤲挲㌰㌷㥡㈹㙣扤〵㝣㔸昳㤸收ㄹ慤戱慡昲敡慡敡㔸慣戶扣㍥㕡㕤ㄳ㙢慢㡦㔴搵㐵㙡㉡摢ㅡ慡㙡敢摡㙡慢摡挲㙡㕦㥡㍡摥㐶㥣㌰㜷愲愹㐱晥㠹搸ㄷ〶㈳㉦昸ㄵ戰晥㙥ㄲ㌳㔷收㌴㜰搱㠰〱㌹㥢づ㌹㥢换改昷㍣㔸ㄶ昷㤶㠳摢挳㔸摥㈳摡晥㤱㤸摤㑣㕤㌰㌲㕤㑡慥㐶㤶攵扢〰愱昰搷㄰㘱㠶慣昷㠰づ㙥ㅥ搳敡㍡㈳㘳扤て摡㈰搰搴㈲摡っ扣摢挵晡〰㤴㡤㐰挹㝥㙦愴搵ぢ昲挶㈰攳戵〵敥㤷㈳㠴扦搱摡㌳㉦㔴㤴ㅦ㐲搴㌹㍡昹㉤㤸捣愰晣ぢ㐸っ㌰㙦攲㍢㠴攸昲㘲㔳㤴㤲㡥〶㘲挰晡ㅢ㐴昲㝡㡦ㄸ〲㌱㝡㔰戶〷〴㄰㐷㜹挰挷〸挰〳㠴㑥挶晡〴〱挷〳攲つ戱敡㠶晡敡晡戶㠶㜸㙤㜵㜹慣愲愱戲戶㉡㔶搷㄰慤㡤搹搱愸㙤搷㠶搵摥㌵㌲㈰晦㠱㌸攱㐲慤㐱㝥㑡慣挸㘰攴㠹〱〰昴〲㔱㠲㡣戰㠶㤴愵㍦〳㔵㝥づ㄰ちㄷ〳㉡㑢㝦㠱㠰搷搲晦〶㉤摢搲㕦㠲攲㘳改慦㐰昶戳戴〴㕤ㄵ㜶㍢收戶㡣㘰ㅤ㐸㡥愵搵慥㌵㐹晦〱㈹㙤改ㄲ㈰捡搲〲戹㌵㤶㤶戴㌴㥢愴昸㙥㥤㥦㔱〷㠳慤搲㈹㐰昹㘰搴㔲慤搱挲〹ㄱ搳慣㈲㜶㈴㔶摤㔶㕦㕦㕦㠳慦㠶捡㠶㔸㔵㐵㐵㜹戵㕤㔹ㄹ㡢㔵搷㔴挴挲㘱ㅤ㐷ㄶ㈱㑥㜸㈳㠳昱〵愸攱㡤つ㐶㥥搸ㄴ㤸㌲敡㔷挸㑣摡愸挵㘰㐹扥搵㌶ㄴ摥っ〲㉡㍢㌴慡愴ㄵ㈵つ㈷㘹愶昰收〰㡡戹ㄳ换扥㌳㐱㤸㔱㉦㐰㐸㙣〹㈶㑤㈱㌷㘶㐲〸攰㉢㈰戶〶㔵搹攴敦㐸搰搸挴摡〴扣晣摥昷㔷㕦㐳㙤㘳ㄲ摦っ㤱㘱愸㥦〱挷㍦摥㍦ち㕣昷㍦㜸扤㘶愴摥慥慤㡡㔷㔴㔶㐷㉡㙡㈲攵昱扡昲摡㐸㌴㔲㕢㔷㔵㠵づ挹摡㈲㉤㕡摢ㄶ愹㙣㡢挷㙢摢㙡捡摢慡㙢捡ㅢ摡敡敡㉡捡敢㉡敢散㈸㠸㔵戵㙤攱㙤戵㝡戹㈵攲挸慤〰挲摢ㄹ搲搶㈴㙤㐳㔲㤹㈱㔱㐰㠹㡡ㅤ㐱㔲㈶㝥搷㙤攲㌲昲户〷〸㠵㠷㐲㠰㔶戴㜶〰㥡敤愳㍢㠲攲攳㡣搶㔰搰扤ㅥ㍥っ戴㕣㝦づて搳摡搵㡢㍦㔵捤㌸敦〱ㅤづ昱攰捥㘰㝡㍢㍡搷戹㌸搷㔶昸〰㘴㌰散摡㈷㔷㕤收㐶昱晤㝢㈲ㅤ㜸慦敤㌴㙣搶愴㐸晡㈹㉣昱ㄷ㌹㕢㘶敢ㅤ㉤㔴ㄱづ㌹㡣㥤戶搷〶搹㥤扤㉥㥢㝡ㄳ搰て摢㔲ぢ〵㕦㐳攵昷㉦ㄵ㌶㤵摣㈱㈵㈴㐷愰挲㌸愵摣〵㜵愶摡搵㙥㈰㤸㑢っ昷愳〶㜷〵戵晦扢㔱搴㍡㈴㜳戸㡣挷〸㐷㜴㘰㘳慥ㅦ愷㌶㜷㐷㕥挴㙥㈶て㈳㠱㈱慣㍥㘲㜷㐳摤㠳㌲愰㌲摢㘲て㔰㔵㍦昰㍢㜷㍦㔰〱㕥晥㝥攰㈵摦㝥愰ㅣ㥡㔴㈷㔴㠵挸戲㥡愰㠶愰ㄶ㈰㕣挱㙣攰ち㔷㥡㐰㤵〹㔴敢㐰㘹つ〲ㅣ搸㉣㈵昹㈳㠲㜰㉤㌴㈳ㄷ〱慢づ搰摢㕥敢㐱换㙥敤つ愰昸戴攰㍡慤㈵昳㝡㔸戹㌷㈴㐵〳攸捡ㄱ㐶ㄱ㐳㌲昸ち㠸扤㐰㔵㠶㝤挲㙤搸㐶昰昲ㅢ昶㌱㕦挳敥つ㑤捡戰㑤㠸㡣づ㜶ㄴ㜰晣〷慣㌱挰㥤づ搶慥挶㐰ㄴ㘹㡢㐵攳攵戵搵昱㠶戶晡昲扡㠶摡㐸㉣㠶户ㄶ㘲ㅣ㡡㌵㔸捤㘹㔱㑣〰㙢㉢慢愳戱昲㘸㙤㜹㜵㙤扣慡扥㉤搶㘶挷ㅢ㉡㉢㙡㉢敤敡慡㡡㠶昰㍥㕡扤ㅣ㡢㌸㜲ㅣ㐰戸搱㤰挶㤳㌴㠱愴搱㠶㐴〱㈵㉡㥡㐱㔲ㅤ散晤㈸㐶㝡っ摢㡦晣挹〰愱昰㔸〸愸㠲戰ㅡ㈴敤㉥㘹㙡㙢㍡㠰㑦敦ㅡㅥ㘷攴昷㐴㘹搵㙢㜰㘵ぢ㈳愹㘱㙤〲㤸散㌶㐳攲㌶㈴挷㘶つㄶ㑥㍤捣挲ㄷ㥢攷㐴昰㔴慤捣㈶㕤㕦㘲㤲㉦㜵㕦㔰搹㐴攵㠱㤰ㄵ㤳㡤捣㐱挰㄰㜶㥡捦ㄴ㐳㍤㤸㌲愰㔲慤㤸〶慡慡攵ㅢ㤱㠱昴㌰㝡㈸㜸昹㙢昹㝡㠸收㑥攲愶㐳㤳㌲捥攱㠸㉣㕢〹收㄰㐴〰挲晢敢挴慤㌶㘰㑥㤵搷搷㘰㤰㙣㈸㡦㔵挶㙡愲搵昵㜵㜵ㄱ扢㈱㕥ㄳ挳敢㉡愳㜵昱㜸㕢㔵㌴㍣挳㘴㌸㑡つ㉤〶㡢ㄱ㥢㘹㌰昲㑡て〰戶㘱ㅡ摥㉣㘸㐶ち㌸攰〵㤸摤挸收㠲㤲摢挸慣㜹㈰㝢㕡㘸㜸戶搶㈲㥢愰㑡ㅥ〱〹㌹㥡挶㍦挸㤴愲〳愴㜴㤵ㅣ〲慡慡㤲ぢ摣㔵搲〵㤱晣㔵㜲㥥㙦㤵ㅣち㑤慡㑡收㈳㌲ㅡ摥㘱挰昱ㅦ戰㡥〲慥㘷㌶㤱㥡扡㉡ㅢ昶㉥慦慦慡慥㙣慢㙥〰㕡㕢㕥㔷ㄷ慦愹慣㡡㤷㔷挴慤㐴㕡戴ㅡ㙦ㄱ㡤挷愳㤵昱晡昲㡡敡㉡㝣㐵敢㉢㉢愳搱昲㘸㕢㙤ㄴ慦ㄹ慤つㅦ慥搵换㈴攲㐸晥〴㐲戸搵㤰㝡㐸㕡㐰搲ㅣ㐳㑡㑢㠹㈸㐸慡攱㥤㡡㘲愴ㅢ摥㌱㡣㜲㉣㐰㈸ㅣ㠳〰ぢ㘲ㅤ〷搴㘳㕤敢㜸搰戲慢收〴㔰㝣慡㘶㌱挸㝥捤搴搶摡㌳㙦㝣㤶㑢㈱敡㌴搳戹㘰㍡捤昴㌸㘴㉥搳㑣㤷㐱㠲捤㜴ㅥ昸慡㤹㘶㡤愲敤扥搴㈳㐰㔵捤昴㔴㐴ㄶㅤ㐶收㌴㘰〸㍢捤戴搳㔰㤷㔳〶㔴㝣〵㐴㌷愸捡㈷ㄶ戸㝣㐲㜲㤴㔳㜷〰㈹摦敡㥦㡦㐸慡晡捦㠲㥣㍣㥢攰ㅣ㠲㜳〱挲㐷㌱㐵㕣攱㠴〹㈴㑤㈰愵〳愵㍤〸㙣㤸㜶戵〰㥡㤱ぢ㙣搵㌳㐳改㥥㌴㝣戴愱昳挵〸敡戵搹昲㘲㐸㠸㐵愰㉢㉢㕦㐲っ㍣㐶ㄶ挷㠲慡慣㌲捦㙤ㄵ戶ㄴ㘵㤵戸慦㔵㡥㐳㈴㘵㤵㉢㈰㠷㐶㜱扣㔶㙤慤〰敥㌴㡡㘸㐳㑤㈵ㅣ㍤㔲㘹㤷㐷㌱㉡搹つ戱㌶捥昵㙤扢扡扥戶㈲㕡ㄷつ㥦㘰戲㜳㈵攲㠴ㄷㅢ散㉡㘲㑢っ㐶㥥㌸〹㤸㜲敤㌹挸㑣摡戵慦〵㑢㕥〷㄰ち㥦っ〱㤵ㅤ扡戶愴㉦㑢扡慦愴戳㠶㤷ㄹ收㑣㤴㐸扤扤㕢摥㐲愶ㅡ㐰㑥㌵〹摤〶㔲摡㈶换㐱㔵㌶㤹改戲㠹㜵〷㐴昲昷ㅥ㌳㝣つ㜵扡㐹晣㑥㐴㠶愱戸换挲㘴慣扢㠰㍢㠶慡愸慥㉤慦㉡慦愹慡慤慣慣慤㠶㠱ㅡ敡㈲搱㜸㘵㜹㉤㕥㌷㕣㔹搳㔰摥㄰㍥搳攴昱㙥挴〹㥦㘵戰㕦㄰㍢摢㘰攴㠹昳㠰㈹㐳㑤㜶ㅢ敡㍥戰攴晤〰愱昰昹㄰㔰㝤挰㉦㠱㝡晢㠰〷㐰换敥〳㔶㠱攲搳〷㍣〸戲㕦ㅦ㜰㠱搶㥥㜹㝦戹㝣〴愲㡥愵㉦〲搳改〳㥡㤰戹㑣ㅦ昰ㄸ㈴搸〷㕣っ扥昲捥慣㍥攰ㄲ㕦敡愵愰慡㍥攰〹㐴ㄶ摣㤳㔱㌱㥦〴㠶戰搳〷㕣㘱愸㑦㔱〶㔴㝣㘱㙢〱㔴㔵戳㝢戹㙡㌶搳〷㌴昸㔶攲㔵㠸愴摣敢㔹攸㤰捦ㄱ㍣㑦昰〲㐰昸㙡愶㠸㉢㝣㡤〹㜰〷㐵㔱戸㡢挲慢昴㝡〴㌶㑣ㅦ㜰〳㌴㈳ㄷ㌹㝤挰㡤㠶ㅥ㈱戳㡤攰昷捣㉤㜷㘱㘸っ敢て挰ㅣ晦慢愹㡢搷挶㉢敢㙢㙡㘳昱㑡晣㌸㑤㐵㐳㐵㘵㑤㐵㑤㜹㑤㐳㐳㡤ㅤ愹㡦㐴挲㌷改㌸昲㘵㙡戸搹㘰慦㄰扢挵㘰㡡㜷㉢㌰摥㥢㕡慦㤱㠷ㄵ㌲㥣ㄸ捤扣摤摤晡㈳愸〳㕢㥤㐷愸㜹扦㘷扤づ㐲㐹慢㈳愱㔶摤㤲搶ㅢ㈰㘵㍢攱㥢ㄴ㔲换㜲㠹愶㔸㉣㠱ㄷ㘸㔹㙦㠱攴昵摥户㐱换昵搵㌰昷㡢㤸愵㘲㈱㡡㡢㔹昲㤰昳晡昴㍦㐳㝣收捥㠷晣ㄷ㉦ㅣ㔵㉦ㅢ㍤捣搹昵㕣㜳昳戵昸昵㡥㥤户㥦㠲愷搰攷㈲ㄱ戹ㅡ敡挳户㙢攳㔸敦〲㜳㡣㡤〹㥡㙤㘳㘱㈸ㄶ愹㠸㔷㔷㐷㉢ㅡ㌸㑦慢㠹㔶愰㙦慣慦㠸搵挷挳㜷ㄸ㠳扥㐷つ㉢つ昶㍥戱㍢つ愶㜸㜷〱㔳挶敥㈵㉦挷搸㙢㐰捤㌲昶㕡㄰㍣挶晥㄰愴㉣㘳㑢ㅡ摢晡ぢ㠰搷扣㝦〵捤挷扣㜷敢㑣戸捣换〷㈲慣扦㐳㝣㐳㤸户捥㜹㕦晤㈷㔰㉦敥㐱摡㑥㡦ㄲ捥敡㔱㍥〵㤳㍤捡扤挶㕣㔹㍤捡㝤扥搴晢㐱㔵㍤捡扦愸昹〱㈳昳ㄹ㌰㠴㥤ㅥ㘵㤵愱㝥㑥ㄹ㔰昱ㄵ㄰て㠱慡㝡㤴㤰㙦㡦㔲散摢愳㍣㡣㐸慡㐷昹ち㍡攴搷〴摦㄰慣〳〸㍦挲ㄴ㜱㠵㝦㘵〲㡦㥡挰㘳㍡㔰捡扤戱つ搳愳㜰㐷つ戹挸改㔱㥥㌴昴㈴㤹㈹〲㍣㉤ㄶ㄰㑦㠳敥搴挲户摦戸晢昵㈲㌰㔹ぢ摣㝣愳戱攴㙣㙡搵㤷㜸挶㤷晡㉣愸慡ㄶ㉣㙡㝥摥挸っ〰㠶戰㔳ぢ㙡〷っ㠸㉣愶っ〲㔴㉢㝥〳扥慡㠵㝦㈳ㄳ收ㄶ㑣ㅥ慡㤲挴敡敥攷愰收摥㙤扤㠴㐸㔰㠲㤷㡡〱捡ㄲ㠲挱〴愵〰攱摦敡搴慤㌰㌰愷昱搶挷捡敤㥡㉡摣㙥搵戴挵慢㉢㙡愲㙤攵㤱㔸ㄵ㕡㜳㘵愴愱㈱㕡ㅦ慢ち晦㑥挷㤱ㅢ㔱挳敦つ戶㌱戱㍦ㄸ㡣扣搲㤷㠱㙤㤸晡㝢〵㥡㔵晤昱㙥㑢昲〶㑢昲㜶㉡晣慡愱ㅦ挳ㄲ㙦㠱㑣挸㐵〸㠵㕦〳ㅤ〸㔶㔱〱㑢ち㠳摣㐰摡㡢㡦挶㝡㝦㤷㑢㍤㠴㌳搲戵㘱㌲〲攷愷戳摥挲㍦づ㙦搵攷㈴㌳㔰㠸愷㈹㥤㘷㄰㡢ち昶晣㘱扡㌸㍥昰搴㍣㍦挱㕥㔴摦㝦愱㠷㕥㤲㔹挴愳㐶戵㙤戰つちㅣ㝣ㅢ昹昵㍤㥦敤晤晤㈴昷敢摦戹㌸戵㘹攷愴㈴㌶㠹昰㕥挹㤹摤㑤敡㠴㌶㌷㈰㌷㌲㥢㐷㈳捣换攱㠷㘵㈸收昱〷ㄳ㙤㕡㈲ㅤて㉦㕢挷㝥ㅦㄸ㈳昸㉡昹㑤㌳㤸敢ㄹ捥慤㌳㔴㍣昵㠲戳昸㜶捣㘸㑣攲扣㔱㔱㐱愱昰㥥ㄵ㔶换挷晡昷挲昸搰㈶戵攱㠷て㈶挵㌶㐳〹戶昶㜹㠲㜵㑣㝢㑡㍤〱㍥〴㝣㈱摦㠲㜱慣㙤㘱㈶㙢搴搰昱㐳㉢敢㠲敦愲㈲晡㥤㐶戶搹㤹㈲晤㌲㈴换愰㔰晣〹慡愹㡤愴搲搵㐰戸愹敦㔹昴㌳慦㌹〹㡣〶て㔷昱㘸昵㠵㜵愷㔲㙥攷愹ㄸ㠷㠹敤捦㙦ち慥㕥散㝤㤱挵搴戶昰㠱つ昷㍥摢㌸昳晤ㅢ慦㜸慡散慥㐶昱㈱㘲㙣㠳昸摥ㄷ㘵扦㡤㑣昸扥㥢昱㉤捤昰扥㉤㍣晣ㄷ㘸㐲ㄱ昰㌲㍤挰㤲㐲昱㌱㜰戶ㅡ昱〶㘲搰㔵㤵㜷敤挲㔲晥〳㘴㝡㤸㤰㥦〰㕡扢㠲收㤸戲㕥扣ち㐱㘳〰㍣㉥㐰改㑦㈱㘳㐸愵㥦〱昹㝥㌶昹摣挴挸㘷㤳挹㜵换㥢收昴㍥搶㜸散㈶㉢㈷扣㝢捣つ㡤㘲ㅤ㘲昸搹攴㜷扡攸㌹㙦㔰晦慤㘶㜸㕦ㅥㅥ晥て㌴愱〸㌸搷づ〸㥢ㄴ愰㕥㤵㑤㝥㠳ㄸ㘹㥢㔴戳㤴㐵㘰㌹㌶㈹㐴挸慡〵つ㌶ㄹ㍢戴慡㑥㍣㤷㘵㤳㝡㑡〷㈱㤳戶㐹㌱㤰敦㘷ㄳ㘹㘲攴戳挹捦㥥敢㙤扣攱㥤㤷ㅡ敦㘸晦昳㔱愷㥦㝤㙦愳〸㈳㠶㥦㑤㥥捡㘷㤳㈷㌵挳晢㍥昱㌰户摡㔰〴ㅣ㐳〷㠴㑤㌶〳慥㙣昲戸摢㈶愳㔹捡㉤挱㜲㙣戲㌹㐲搶ㄸ搰㘰㤳收愱㤵戵攲ㄱ㙤ㄳㄸㄸ㙤㘷㉣愵户㑡㑢㙦㐱改昱㡥昴㔸㑡慦搲搲愰㐳㝡㈲愵户㐶搸㔸㔰㙣愳ㄱ㙡㉢㉤〳昲晤捣戹扤㠹㤱捦㥣收挱愴㜵户㝣晡㠷㈹㙤攷㌶㡡攱㠸攱㘷捥㝢戵搵㜲㕣散ㅥ捤昰扥㥤㕣㡣㠰㈶㌵㤱㤸㡡㔲㈱慣㍥㘱㌳户ㄳ㙡搳〳㔴㤹愶〰〹㜳昳〳攲㌸㑦づ㈸昷〷㈸㈹〸㜳敦㐳ㄱ㘷㄰㉦ㄴ㔵挰㔵挵摣㠱戴改慣摢㈲〶㘶戴㠲晢ㄷ㡡㜱扢㘶昰㌹搵㘲摤㑢㝤昹㥤攰搶㠶攲摦愶昹㝣㙡捥挵慦㌵晣㕢㌵㝦敢㙣晥摥攰㘷㡣昳〹㤸捥扤昲捦㈱敥摢㈷摤愸ㄹ摥昷挵㠶㐷㐱㤳㉡搲愱㑥㤱㥡㑣捡搷敢㤴㔵㥦㜴㌸㤸㠲㉢晡㡥慦㡤㐱挸㥡〳ㅡ㝣㙤攲搰敡㑡㜱㌵㠴㡤慢㠴㘴ㅢ愵戹戲敦㐸㌷㔳㍡收㐸㑦愰昴ㄵ㕡摡昱捣㌸愵戹㌵㐰〵㈴㠹〹ㅡ挱㔷愰㜴㍦挰敦攷㙢㤳㑤㡣㝣扥ㄶ晤昸攰㌱晢㝣㜸㑢攳愶㘷敥晢㤷愲敡昳ㅡ㐵ぢ㘲㘴捣㜹㝥摡㥣ㄷ㈳㐷扥收扣㐸㌳㜲摥㍥㍢ぢ㥡㤴慦㜵愰㔴〸㍢扥㘶㘶戰攲㐰挳㌶ㄴ㡡㠴て〲㠴㌸㝥㑤ぢ㔰㜶〳挰搷づ㌶挴昹挴ぢ挵攱挰㤵换㥣㠳戴摤扥挶挵㝥挵㌸㕢㌳㍣扥㌶挷昰捦搲㝣㡦慦㐵っ晦㑣捤昷昸㕡ㄴ㝣愷㈲摢㄰戲ㄶ㈰㍢愸昶搹㐳㉢㙢㠲换ㄱ挳昷㑤㑢㝡收㠰攷〷捤搴㘳㕣㔷てて㈳扢愶㔳ㅣ搷㜹㠵攴㐲愸ㄴ摣㔹愰㍥㤲〴㔷改㌳ㄵ㤲昱敦㤳㈱攰㕢㈱㈷㘹㠶昷㈵户攱づ㘸㠲㝡慣敢㌹㘶攴㘲扣戲搶㠹㠸㤱ㅥ㕦㤶㌰〷㐹戰㥣㠲ㅥ㠵㤰戵ㄴ㌴搵㤷㔶搵㠸攳㈱㙣摣㌳㈴㑦愶㌴㔷搸ㅤ㘹㉥搲㕢愷㌸搲ㄸ㡤㙡挴㈲㉤つ㍡㑡㜷ㅡ愵戹〲㙦ㄴ㠸〵ㅡ㈱扦昴ㄸ挰敦攷摦挷㥡ㄸ昹晣㝢敦愹扦㍦敦搰晦扣搰昸昲㥦㔷て扣攰㤶㕦㌴㡡愵㠸㤱㌱㘷挶扦㔳摡㙡㌹㝤㘹㔲㌳㜲㕥㤹换㠵㜷攵摦㘷愳㔴〸慢㡦㌸搵㔰㑤ㄷ捡㘶ㅣ㍥つ㔴㐸㘱挹ㅢ㔰㥥〷〰户㕥㙥㠸攷ㄳ㉦ㄴ㕣ㅤ㔷昵搱㠹㈴摤㙥捤ㄵ㜳挵攸搰っ㡦㕢㜳㌱㕤昱㡦搴㝣㡦㕢㜳㥤㕤昱㡦搰㝣㡦㕢㕦っ㝥挶㈶ㄹㄷ㡢㐳摣搷挵㙣捤昰扥㈹㌷㝣〹㌴愹㜲慥㜰㡡㜴㠵㐹㌹慡㔳㔶㕤攸㔵㘰ち慥㑡㍢㑥戳〲㈱敢ㅡ搰攰㘲㜰㥡㝡搱ち㘱㝡〸攸㜰㥡敢㈸捤ㄵ㙤㐳㉡扤ㄶ挸昷昳㤳敢㑣㡣㝣㝥戲㙡摤愹㥦扤昵挷攷ㅡ㍦晢昶㤵㠵ㅦ敤㜴㜷愳戸〵㌱㌲㌶挹昸挹挱扡攸㌹㝥㜲㤰㘶㜸㕦㥥ㅢ扥つ㥡㔰㠴㠰扣ㄹ㄰搵捣㔵㙣㔵ㅢ戳ㄱ㈳摤散㙥㘵㈹戹〰敤搸㠴㑢摢搶敤愰愹㘱〵㤳㤲ㄶ〸ㅢ〳㠴攴㑡㑡㜳昱摡㤰㑡戹㐰晤晤㙣㜲扦㠹㤱捦㈶㕦㥦㜰挴挳愹ぢㄶ㌶㍡昳㤱攷ㅡ〵ㄷ愲晤㙣㌲㌵㥦㑤愶㘸㐶捥晢㜴ㅦ㠳㈶搵㜶敥㐵㐱㄰㜶摡捥ㄳ㠶㙡摡づ㐵挲㑦㠲ち㈹㉣扦〳捡㕦〲愰敤㜰㐱㕡ㄱㅦ㈰㕥㈸㥥〵慥㡣㍡㐱ㅢ搵㑣㍦㥥㌳㡣昱㥡攱㘹㍢㕣㠴㔶ㄱ挷㘹扥愷敤扣㘰昸㘳㌵摦搳㜶戸㈲㥣戱㐹愶敤㡣㠶戸㙦摢㘹搴っ敦㙢㜴挵换搰攴㔴㍥搷㤵慤㈷㔱㌰㔴晥攴愱㤵昵挱扤ㄱ㘷㜷扦㌵〰㍤戸㌸换挱晤ㄹ㕦㥥㠶㔶挱㔵㘷慡㠴㔱㜱㌴㌹慢〰㌷挲攴捥晣愹㉥㕦〱㙡㌵㈳攷捤㥣敦愵ぢ昰㉥ぢ昰㘲扡〰㜵愲ち㜱㑣㡡㈱昹ㄲ㌳昱扥㍢ㄳ㕣㡢捣㔸㌱㤳㠹㤱昹㌲戱扢㘶攴扣㉢㤳ぢ㤷捡戳㕥㐱㈲〸㍢㥥昵㉦㐳㌵㥥愵㝡㘵慥㑣㐲ち愷愷〱攵ㅦ〱攰㔹㕣㤸㔴挴搷㠹ㄷち慥㉥㉡〷搹ㄹ㐹扡㝢㘵慥㌸㉡挶㑥㥡攱昱㉣㉥㐶㉡晥㌰捤昷㜸搶㍡挳ㅦ慡昹ㅥ捦㉡㐰晡ㄹ㥢㘴㍣慢っ攲扥㥥戵㥤㘶攴扣㈲㤳换㠸捡㈶敦㈱㠰㔴ㅤ㥢㔸㠶㥡㌵〱攳㍡㈱晥昱㌳挳㠰戲ㄷ〰㌶㈹㌶挴㌵挴ぢ挵㈰㝣愹愲㙤愹戳㙥㕡ㅢ搷晦ㄴ㘳ぢ捤昰搸㘴戰攱㙦慥昹ㅥ㥢㜰搵㔰挵摦㑣昳㍤㌶攱扡㥦搳㐶戸愲㘸晤㡤㘰搴搰㠳㌰〱ㄳ㐳㄰挳㑣㥡㐲昲㘳㜰〴搷っつ㐹㙣〱挴捦㥣㠳ㄱ捦搷㥣㈵㥡㤱昳㔲㑤㉥昲昹㑥昵㥣搵㍤昵㈲ㅣ搷敦㠷戲㠸挱㌸ㄷ戶〶挶ㅤ㌲搷攵搴摢㔶㍡搴戱昴㐱㜸つ㕥〲扦攰㌹ㄹ慦㝡挴换敦昰〳昶晡慣㌴㕥〱挹㈷搱捤㡢搶愴挲搴愶㑦㝣㕡〲㙦㕥ㅢ㄰㥦㤴挴敥㔰慣ㄸ扦㐰㤸挲捦㐶㜵晤ㄴづ㉢攲㐱㠱㈲戶㉥㜸ㄹ㝦昵戳挰昷㡣晥㘲戰㝤搷挰ㅣㄳ㘶散㘱摥㈹㔱挰户攷晤戰愳㡡搶㘷愸慦ㄲ攷㘵㤰晡㑤㤰㐵㘲㈰㉡搷㔹捣㕥ㄲ㔰晤㈰㔷挶攵ㄷ㤰戴晥つ㔰㠸㘳改慡挹〰㠴攴㤷愰愸挷㔲ㄴ〸〴戹攸改㉤ㄶ㥦㤷ㄸ捦㜲㝢㝥㔸㜳攰㐰㤶搵㕣㐵㘵㠸摡搷㥡㈱㕢攷㠰捥搶㐸㈲ㄱ㔹㔴摣搹摡㘱㜷捤㑤捤㉢㙥㕤㠰㈵㔲扣㈶ぢ㕢㔵昸㍤ㄸ昹㌵㤴㌰㈹㝥挴㑥㐰攸㤱搶㌷〰摥㘲ㄶ昹ㄶ昳㕢㡡晦〷㈰扢㤸摦㠱攲㉡愶搸〵㌸㡢㙡㉥戱ㅢ㄰ㄶ㐰ち捣㌴搲ㄹ攰㙡㤵捡㐰〱愸摥っ㝣晢戵㥦㥤㡢㈰㈹㤹㠱㡣㡤㉤㤲㤶㠱攲搸㔸㜰㤹㉢㉢昱㝡㄰㔴攲挵㤰㑣㈷扥㡦㐹㕣㠲㙡摥㉣ㄶ㜳扤㔹慣㐸㝣攱㥢㠵㠱㤰户〶〱㘴摢愰〴ㄴ㜷㌶㐶㝢戳㌱搶㘴愳ㄴ㤲捣〶㉦㌱搱㔰挳㉥㙡㜸㉡愸昸挷㑦愸㔰敢挶〴㐳〰㐲㠲ぢ㈹慡㥢晢ㅢ昲挶㌱㠵㌷㠰搸㔹ㄵ㕣㕣㔱㡣扦㙡挶收㘴ㄴ攳㘷㘵扥ㄳ㕣㘸㔱㜶摥㡣㡡㥣㥦㙤敡㕤昲㜰㠱昸挸ㄴ昰慦㤵㕢㘶㝣㜹ぢ㑡㜱搴㄰㍡㤷㈱戹ㄵ㐹换㤸㈱〲㍣挳㙢㌴㙥〳㠶户收摥㌷㕡〳敥ㄶ戲㉤㔵㜰㌶㥣愹戹㌲㤲愸㔰㙢㍤ㅣ㕡戳㙡慥つ〴㔵㜳㍢㐰㌲㕤㜳㜱㐳摤搱㐵つ㜷㠰㡡晦㠰ㅣ㑡慤挳〸㜶〲〸㠹㉥㔰㤵㘵摥昰㤸㡣㙢〴㡡昱㝡慥挹戸㕥愰㑣㌶㥣㡡㕣㈶㝢捤ㄴ㉥换㘴㈳㈰㘵敤〶挰㕦ㅤ㜲捣挶收扦㍢㈳㉦换ㄴ㜰㈱戴慡昲散〱㐶扡㍣㈷㤸戴捡㐱昵ㅡ昳户㈶扤㠰摢㤸㤵㤰戴慡〰戲㝤戰ㅡㄴ㜷㝡㑢愰㌹换愰扣改㔶ㄹ愸㠵㘴㍡〳愷ㄹ㙡㥤㡢ㅡ㍥ㅢ㔴晣攳㙣ㄳ戵㌶㄰散〹㄰ㄲ扣ㄳ㔵㜶㝢摡㘳㔰摥㥤㉡挶㔳戹〶攵㥤㉡つ㉡改㠳〵攲〹㔳慣㉣㌳㌶㌲㤱㡣攷搱㠴㑤㈴㉤换㤸㜰㠵搶㘳㌵㠳攱㌵搶挳㐶㙢挰㙤慣㜱㤰戴挶〳㘴ㅢ㙢〲㈸㙥捤㔷㐱㜳㤶戱㜸晢愸㡣㌵〹㤲㘹㘳摤㙣㌲戰㉦愸摥っ摣攷㥢㠱挹㤰戴愶〰㘴㘷㘰㉡㈸敥っ昰㐶㉥㉢〳㉢㑤〶愶㐳搲㘴㈰捣ㅢㅦ晣㘳㍤㤵昱㘷㄰戴〰㠴〴敦㜲㤴昹㙦搷收㌷㝤〳敦㝣ㄴ攳㌶捤㜰昵つて㠰攷慡㤷㕢㑣〱戲敡攵㐰㈶㤲愹ㄷ㈴㈶て㈶㘹㔹愶㕥㜸㝢愰㡣㜵㈸ㄸ㈶慦攲㈵㐳㍤捣㐵つ㜳㠲㡤㝦扣㈱㠳㑡㕡〹收〰㠴〴㘷搳㉡愳㔷㝢㑡挰ㄹ戶㘲㕣㤵㕢㠲搷挱㜳㤵㘰㠵㙦〹㙣㈶㤲㈹〱㍤㙢㉥㐹换搲㈵〸㜳㡡㡢晦㠰㙣㈷攳〸㠲㈳〱㐲㠲昳㔹㤵昸㠵㥥㕣㜱㡥慢ㄸㄷ攴收㡡昳㕤㤵㉢㜶㈰〵攲㍣摦㕣捤㘷㈲散㌶㌲㕤㐶㠲愴㘵改㕣㠹㡦愱㐷搹㌵〵㠶戱㙢㤰搳㡤㝥捦㠲㌸㠱晦㠱捦㌲昴㌰㙦㕦㈲㌱㜵ㄳ戰㠰ㄸ㤴昱㔳晡戵愶㜲㔷㈸㈰㌸㌱㘰愶攴搱㤴攱㝣㐰挵㔸攸㡥挱戱㥦㔴㈷〶㐷㜲ㄵ㘳ㄱ挹ㅣ挴㔵㡣㘳㜴㐰愵挱〱㍢ㄳ㠳〳慦㡡㜱㉣挹㈵㥡㈷㡦搳〱ㄵ㠳㘳慢㡡㠱㜴〲愵ㅣ㔳搳㤸攰㔸慡慡敢㈴㕤㕤㝢㌳㌳〵㤶攰昸慡ㄸ㑢㌵㠳敦㘷㉡挶㕢ㄷ㌹收㉡挶㠹㥡搱〸㠶㕣㐲慤ㅣ㈴㔵㘶㑥㈴挶昱㤱〹挹愵㍡㐰㐴㜰挸㔳㌲㈷㤱捡搱㑥挹㥣㡣㠰愹挹㔲㡥㙣㉡㡢㌴㘳㈹㐷戴㌴㈶㌸㤲愹攴㡦昵㘴㤸愳㥢㘲ㅣ攳挹㌰㐷㍣挵㔸攴捥昰㘹搴捡㈱㑡㘵㘶㌹戱摤〹㤸攱搳㜵㠰㐸㈹㠷愵㑣昲ㅣ㘴㔴㡣㌳㐸收搸愲㘲㥣㠹㐰㍡晢ㅣ㐷搲㌱㑡㌹㝥愴㌱挱㜱㐳㘵㈶改挹㍥挷ㄲ挵㐸㜸戲捦昱㐵㌱㡥㜲㘷晦㕣㙡攵搰愰㌲㜳ㅥ㌱㡥ち㉡㌳攷敢〰ㄱ挱㡥㕥挹㕣㐰㉡晢㜷㈵㜳愱㑢愶㤴㝤㜹㈶㡢散㤹㔵㡣㡢㐸㘶㠷慣㘲㕣慣〳㐴㑡搹昹㘶㘲戰搳㔵㔹㙣昷ㄴ㙡㠶㘱捣昳ㄴ㡡㥤戳㡡㌱搷㕤愸换愹㤵晤慡㑡晥ち㘲〷ㄳ戰㑥㔶攸㠰㑡㥥晤㘹㍡昹㔲昶愳㘹㑣戰晦㔴慡愳㥥捣戰㑦㔵㡣㌶㑦㘶搸捦㉡㐶挴㥤㤹㙢愸㤵㕤愴捡捣戵挴搸㍢慡捣㕣愷〳㐴〴扢㐶ㄵ晤㌰㑦㠲散㉥ㄵ攳㔰㑦㠲散㐲ㄵ攳㄰㜷㠲㍦愷㔲昶㝥㉡挱㥢㠸㈵〸㔸晡㥢㜵㠰㐸㈹㝢㍤〶㥣㍥㐳㜵㐷㤴戹〵㘴㜳㠵搹㉤愱挳挱㉢㉡㄰挰ㅡ㠳敡㠲㠸摦收㤶㘲㔷愴愴㙥㜷愴㔴户㤳㈳㜵㡣㤱㕡改㐸愹慥㠶㔲㜷〲㌷㔷㤸㕤㡥搲㜵㤷㤲㉡㘵㡦㌰ㅢ摣㠲㠵㈲㍡㈷㌶㘷捥㤷愵㐵㘵㕢ㄵㅤ㌸㝡搰㘵慢㥦㝦敦晣㔷づㅤ戵㜶摤㡡ㄵ慦㝣㜰晥㡢敢ㅥ㙥ㅢ昵捣㜵搷㍤戵敦搵㉦扥户㜱晣㥡㠲晢扦㥣㝣捤㜱ㄵ㐷ㅥ㜷㔴晣㠰㕤㈷ㅣ㜷搰ㄱ晢㔷㑣摦㘸㐴㘱攱㠰〱㍢て㜹㜶㡢㕤挲㑢㡥㝡㐰㍣晥挶收㕤㐲㜵㌲㐸㈰扤扤捡慣㠴搹搹愸㙣晣㐲㘵㐳愸㙥㈶㐷㡡摤㡤㤲扡ㄷ〱㜹ㅦ㐵ぢ㑡搹㈵㙣搰ㅣ慢㕥㠶㜹㌱㙢㐴㉡挷散㙤㔴㕥㝥挹㙣ㄴち搵戳㔰敡〱攰收ち戳㠷㔱㔲慢㄰㤰て㔲戴愰㤴扤挰〶捤戱敡㔸㤸ㄷ戳搲挷晣㠴搹挱愸扣㍣捣㙣ㄴち搵戵㔰㉡㉢挷散㘲㤴搴慦ㅣ㈹搵㥤㔰敡㔱攰收ち戳㕢㔱㔲㡦㈹愹㔲昶〱ㅢ戴㐸慡㕢㘱㌶戲㡡挴敥㐵㘵攳〹㈷ㅢ㙣晤ㅢ㌴ㅢ慡㐳挹挹〶㍢ㄶ㤵㡤愷㥣㙣戰㑦搸愰搹㔰摤っ戳㤱攵㤲散㙥㔴㌶㝥慤戲ㄱ㌶㕤㡢㘰㙦愲㝡慥〶摤㜳㡤㐱㕣摣㙡㠷㑤户㈲搸㤳㈸㠹晡㙣〹挱捥㐳㌱敡戲ㄹ㘱搳㡢〸㜶ㅣ㑡愲㌶㕢㐲戰㈹㉢㐶㡤㠷挱搶慢ㄸ搵ㅥ〶㕢戴㘲㔴㘹〶㝦㉦㐶扥〴慡㘰㉢㔳慣㡡散㌸㘱攳扣㠲㉤㑣㐹㤴㘷㑢〸戶㍡挵搸挳慤昵て搴捡㤶愰㔸扢㝢攲搰昹ㄵ㘳户㙣㐶搸戴〲㐱挷㔷ㄲ㈳戲㈵〴㕤㔱㌱㜶昵㌰攸ㅣ㡡㌱摣挳㘰㜵㈹挶㉥ㅥ〶㑢慥㠶㤵㌷㄰㄰捣戱挲摥㈴愶㐸㕥㑦ㄴ㡡㐵敡摢㤰㌱㔷搸㈰〳晦ㅦ㘶㡣扤㜴</t>
  </si>
  <si>
    <t>㜸〱捤㕤〷㝣㔴㔵昶㥥㍢㐹㠶扣㈱㤰戱㘰〱㕤㜰〱ぢ戸㐸㉦㈲㈲㠴㉡㥤㔰搶ㅡ㠷㘴〶〲㐹〶㘶㈶ㄴ㤷ㄲぢ换㡡扡愸㙢㐳㔰散戲扡戶戵愰搸摤戵㠲慢㈸戶㕤换㡡ㄴ戱㠱扡戶戵昰晦扥昳敥㥤扣㜹敦㑤挸晡㌷扦㥦㡦㤹㤳㝢捦㌹昷㥣昳捥昷捡㝤昷㕥摥〴㔴㈰㄰搸㠳㡤㝦戹攵戳㜰㐸改㠲㔴㍡㔶摤愵㈴㔱㔵ㄵ㉢㑦㔷㈶㙡㔲㕤〶㈵㤳搱〵愳㉢㔳改㍣㈸㠴捡㉡㈱㑦ㄵ㤴愵㉡捦㡣ㄵ㤶捤㡤㈵㔳㔰㉡〸〴ちぢ慤㈰攴ㄱ昳㌵ㄵ㡢慤慣㝣ㄲ㘸〵慣㄰㐹㌳㤲㐲ㄲ㡢㈴㑣搲㥣愴㠸愴〵㐹㑢㤲㘲ㄲ㥡戴昶㈱搹ㄷ愴㘸㍦㤰㐹㈵㠳挷㑤㥢㠹〰㑢搳㠹㘴散攸㜶㔳散㌰〶㜴敢搶愵㕢㤷㥥摤扡㜶敤搲昵攸㜶㈵戵㔵改摡㘴㙣㐰㑤慣㌶㥤㡣㔶ㅤ摤㙥㝣敤戴慡捡昲㔱戱〵㤳ㄲ戳㘲㌵〳㘲搳扡昶㤸ㄶ敤搹户㕢捦㕥扤攲晤晡昵㉤摡ㅦ㤶挷㤶っㅥ㥦㡣挵㔳㍦㤷捤㔶戴㌹慥㘴㜰㤷戱戱昴捦㘵昳〰搸㠴挹㈱㠹敡㘸㘵捤捦㘴戴㠰㌰昵ㄸㄲ㉢慦㈴㥥戱㔸戲戲㘶㝡ㄷ㠴㥤㤵㘸搴晡㜴ㄹ㠶㡣㤷㐷㔳改㤲㔸㔵搵挴㔸㥣㔰ㄶ㔵㌳㘷戱㘴慣愶㍣㤶㙡㔹㍤㜴㝥㜹慣㑡㡢㔳㠵搵㔳愲挹戱搱敡㔸㍥ぢ挵搵㌶㙥㈳㉢㘲㌵改捡昴㠲ㄶ搵㤳㔳戱㠹搱㥡改㌱慡ㄴ㔴て慦慤慣挸捦㔷昹昹㠱扣㈳晣㠲ㄱ㙣扡っ㑢㤶㤷捣㠸㈶搳㔲㈳㙡摤晣㜴ㅤ㐷㠸〴㥥ㄵㄶ㡦愲㜶慥㔶㠴愹戴戲㝡㔴㉣㔹ㄳ慢愲ㄳ㠲搷搹愵㈴㌹戱㔳㥦㐹㡥搹ㅢ〲愳㥡敢㔳㠸扢㐲㉦搶㠱㈴〷㠱㠴づ〶㌹攲㠳挷㙥摦晡搰つ摢㔶慤摡㜹搶ㄵ㍢㉥㕢戹攳攱昵㍢㔷慥摢昱挷㘵扢ㅥ晥挳捥慢慦搹扥㜲晤昶愵户散㝡昸㍣慢㌵㥢戵〱㔱昹㕢㜱㥡㍡捤昲㔴〹㤶㐵㠳㘵搳㠲㘵攵挱戲㡡㘰㔹㉣㔸ㄶて㤶㑤て㤶捤〸㤶㔵〶换㘶〶换㘶㐱挷㙣㠵捤㥡〵昵㤶慣㜸收㥣捦㍢晥㜵挴摤㈷㕦晣攲晢捦㉣敡愳㜸㘶捡㈹㝡㈸ち搶慦㐰㐲㙤㐱づ戲挳摣扡晥搲㙤敢㙥摡晡挸敡㥤换㔶㙣㍢㙢挵戶㜵㜷㔸敤愸㜷ㄸ㠸㔲敦㈰㉥挶昶挵㠶扣㔱㑦㝣戰㝢摣㘳挳扦㥥搱愹晤换敦㉡㥥改㘲戴㍤㤵㍢㠰㠴㍡㠲㜴搰晢扥昴㜶敦扥搷敦昸攱㙣㜳〴㠸㔲㙦㘸〷愳挶つ㥤㜹㘲敡㠹㤲㉢づ捥慦晡㝡挵㈵㕦㉡㕥㐵挴挱㔱㔴敥〴ㄲ敡っ㘲㤲敢攷㈰㉢戹㐷戳搹㙦㐰㤴㝡㔹晢攸扦晣戵㌱㤷㝤㤰ㅥ㜳敦つ攷㈶㜶㍤昱攱㝦ㄴ㡦㙣昱㜱っ㤵扢㠲㠴扡㠱攸㥤㐰㘶ㅡ摡㠹敥㙣搳〳㐴愹㡤摡挱㠴㔵挳摥㈹㝢㘳昱搸换㉢ㄶ㍦扢㜶挴敢摦㉡㕥〰挵㐱㉦㉡昷〶〹昵〱㘹㔳㥦晡ぢ㉦摢晡挸㠵ㅦ摣㜲敥昶戵搷〱㠶敤慢搷㔸㝤愹摡て㐴愹愷戵摤㘳㥢㝦晥搰摣愳㝢つ扢攸捥㑤㡢㡥㕦戳戴㥤攲㌵㔵散昶愷昲㜱㈰愱〱㈰摡㉥㡥扣㙤㕥扢挷㔳㜵㈰㠸㔲㡦㙢扢摦㉣扡㜰㜲㠱晡攲挴㐷摦摡扣㝦愰搳挵ぢㄴ㉦搳㘲㜷㄰㤵〷㠳㠴㑡㐰昴愱㐲扢慥㐳㘵〸昵㠶㠲㈸戵㕥ㅢ扤㜳㘴㜴搸㐹晦㥤㌷散晣晢捦戹㘶换慤㥤㍡㉡ㅥ换㘲㜴㌸㤵㐷㠰㠴㐶㠲散㥢㌹㔴㜶㕣扡㘶敢晡㕢㜰㠲㔸㈷㔲㘳ㄴ㠸㔲昷㙡㜳㈵㕦捣晣戸晦㐳㈷っ㕤昱㘶㜲昱捥戳㕢づ㔷扣㠱㠸戹㌱㔴ㅥぢㄲㅡ〷愲捤〱戴㝡㜳攳愹㌱〱㐴愹㍢戴戹敡慥㥦㉤戸㘹昰昶㜱㝦散㌷攳慦㍤扥慡㜸㔴昱㔶㈴收㑡愹㍣〹㈴㌴ㄹ挴愴㜲改敤㍥愹㥣㐲搵愹㈰㑡慤搵㜶搷慥㕦昴昰搷㕢㐶っ㕤戱愲敤㝢㕦戶慡㍢㕤昱敥㈶㜶㑦愲昲挹㈰愱㔳㐰㑣㉡㘱搷㤵捡㔳愹㜷ㅡ㠸㔲搷㙢愳㜷㑣晥㘶昹昱ぢ㐷っ㍤㝦攰换晦敤㜸挴搰攵㡡㜷㑢㌱㕡㐶攵㌳㐰㐲㔱㄰㜳搶昹㕤㜱敡捦扡㘹㙣㔳づ愲搴㙡敤㘰攰㍦户つ㘸ㄶ㕣㝢挲捡㠳づ戸戰㜴搳㜳㤷㉢摥㠹挵㐱㡣捡㜱㤰搰㜴㤰晣〱㈵㍤㝢㕢㌳挸慢〴㔱敡㜲㙤㘰搶㐵㉦㥤扡晢㤵昷㐷慥㙡㍢慦㙣摤搴㑤㕦㉢摥挵挵〰慦㑥㔶ㄵ㐸愸ㅡ㐴㥦戶扥愷㔴搶㘹㕢挳㘶〹㄰愵㉥搲㍥搶㤴㍤愵慡㝥晦搵攰晢㡦㥦㥢摥攷㤵㙢㉦㔵散㈴㠸㡦㌹㔴㑥㠲㠴㔲㈰收㠰㕡戵慡晥〸㐸㔳愳ㄶ㐴愹攵摡摣ㄳ㍦㉣㝡㙣搸户换㑡㔶㑦㘹㔹㝢攰㘳㈳敥㉤㥡〷昱〴㝤㐹ㅦ㤲㡣捥挳㝤戱晥㤶摢扤ぢ㝡ㅡ㡤改㙢愰慢ㄱ敦ㄵ敦ㄳ敦搶慤愲㔷搷㘸㡦㘸〱㙦ち晦换ㅤ慥㈸㍥戵戲愶㈲㌱㑦㙥㜹㐵昱㘱㤵㔵改㔸㔲㉡挵㜱晣戱㙦摢㔲㙦ㄱㅦ㍡ㅦ晤㥤㜲㝤㜷㡣㤷挴㤲㘹昴ㄳ搲ぢ敡㙦㤹㠷っ㡥愶㘲昵搵捥摡昶攰㐴㙤㑤㐵慡㡤扦戰㌴ㅤ㑤挷㕡扢㘵昵㐶㍣捤㑡搱㠷㠸愵㈴愴㕦戹㥢㑤㠹㔶搵挶〶捤慦戴挵㠷扡挴攸㑤㈴愶攵㤶づ㑢挶收㘴愴㥥㠸〶愱搷㍡㔷㙣㝢昶搲ㄶ搹㜱戵㉢㤹㤱㐸挵㙡㈴扣捥搵攳㉢换㘷挵㤲愵㌱昶㜹㘳ㄵ戲慢慤㈸搲㕤㥡捥攳㙡戰愳攸愴㔴晣摡挹㘵愲㘳㌵ㄵ戱ち挴㍢ㅢ㔹㕥㌰㈹㍡慤㉡㜶㐰㤶㡡敤ㄳ㠲㠳戳搸挳ㄲ攵戵愹㤲㐴㑤㍡㤹愸捡㤶っ慡㤸ㅢ㐵㌷慡㘲㑣愲㈲㤶㉦㕢挰愶㉡㤰㤷愷㔴攰㐸扦晥〸㙤愷搸㘳㜱ㅣ㈴散ㄷ㌵慣散㌸㠸愸散摢搳挹㔸㐶挱㜱㤰㔱晦愸〶㈳挹㍡〸愱摤戵㐱㙤㥦㠳㤴㉥づ捡㍥昱扡㑣〴㍥挰愱㉡挶戳㌲搸㈱户挹晡攳㜲㉦㤱㍡㔰攱㈳づ戵ㅢ㐸㥡㤸捤ㅣ㝢㑤慢ㅣっ敥愷昷㝥攸㕣㜴㤶㐷㐴㙢㉡慡㘲挹〶ㅦ搰ㄴ㈳戲收㤳㉣㈰㌹㤳攴㜷㈴ぢ㐱ち捥挱㌵㉥㘷㐶搹て㔴昳搵㠲㠲㜹㤵ㄵ改ㄹ愱ㄹ戱捡改㌳搲攰攱挱慥戰㤰改昶㙣搶㘲戰慣㈵㈴㜵㈰攱㜰㈰㜴ㄶ晥〶㐲㘱敢㙣晥㌹〷愴㘸攷昵攷㙥扦敦晣ㅤ户㕥戱㙤挵つ攱㐰〱扢挱晦㝢㘷㥤捦㤲㤶㍣ㅢ攰攱㉤㔵㔰㡤㐷㤰㔴㕥㥥㕦㉡㐶㐴㔳㌳搲㍣ぢㅢㄴ㑡户晣㕣ㅡ㕤捡ㄸ㝦て㌲㜶㐴慣ち攷昰捦昵摣㔷挰摥晢㕥㥦㉦㜸慢㍡愰扡㜴㐱㑤昹㡣㘴愲〶て搴㐳愲改攸愰㜲㍣㐴愵㔴㌴㔴㍤㍡㔱㔲㥢づ㔵㡦愸挴㥦愲敡㠹戱搹戱㘸扡〴搷攸㜴㡢敡搱㜸〰㤳㡢攸挸㡡昹〵搵昶戳搳㤰㔸慡摣攲㐳搶㐸㕣㤳收㠷㔰挲㐵戶愸㥡㔷㤹搸晣㌴㑤㌷慢ㅥㅦ挵㐳㕡摡㠲㔲㘷㘹㘵㤷搸戲㠵昰㑣敢戰慥挱㐲㐴㡡づ㉢捤㠵㘱㕢ち昰戰挱敤ㄳ户摣㝣㑤摤愷捦攴㜴㘵㔵慡㡢㑥㙦㤷㈱〹㍣㠴挷㘴㐸㠱㘹て㠵㜰㜴㠵ㅡ〴换㝤㤶昳㈹㙤㕣昹㌴摢㉣㐲ㄹ㥥㑣搴捥收㤳摡捦㘵㠷戶〲搶㌲㤰㌵㥦摤摡扦攳搵㜷敥搱㝦㤷攰晣㤱捤攲㠳㥣挵㠳㥤㔵晣㤱捤㕡㡥㍦攱㠶㘴〵㝣㥣昳扤捣收㜸愰㉣㠰㝥㔱㌵昶㜶㔲㌲㈶㑦挸㠵㔲㔹㌰㍢搶愲㝡㙡㈲㌹㙢㕡㈲㌱㡢攰户㤴㕡㙡㐶㉣㤶收㘳㘷㜳晤㤴捤戲㔲㉡㉦㉦敢攱搱昱㝣捡〷搶搰ㅦ㐱㡡户㥦㔷户㝤昵㜹㜶慦㜳挷㕤㡦㠵㔶㠰㤹㠷ㅢ㑡攸㈲ㄴ㠶㙣㕦㜳改昶扡㕢戶㕤㜰㌹晡㡢ㅦ㥣昳挸戶㍢慥搹㜹敢〵摢㉦㕢戹敤昶㥢㜷摣㜱摤㡥㡢㝥扦敤挱㝢戶慤戸㙢㈲㠶㕦捡㜶㕥昷攰㡥㔵㜷㙣㕢㝦㌳ㅥㄹ㍦戸㙥敤㙦戶摤㝥㔱㤷昹㔵愹㙡㤵㐰慥昸戴昸搲㐵搷昶㍢慡昹搹愳搶づ㡥扤晣晣㍦㕥㥡愲㙡戴挰昳㙣捡㐷㔲㜶㤴慣㍦㤱㕣㑡㜲ㄹ挹攵㈴㔷㠰愸ㄹ㘸捡换ㅡ捡搹㥢戵ㄲ㜵敢㉡㤲㔵㈰戸㌸〹㕥戸㌶㕤㡤㙡攸ㅡ㄰搷戵㐹昱搹㤷搷㈷㙢つ挹戵㈰慡ㅤ〸捦攴㠰㜵ㅤ㐸捥挳愱㉤㌵㍣㠷挳㡤攰㠶慤〶㘴敡㌰㘸昰㤰戰〸㠱挵㤴㕢㑣户㥡慣ㄳ攲挹搴㈴㉤昰㍣㜰户㐷㌳挹搴敤㌴㜲〷挹㥤㈴㜷㤱摣つ愲挶收捣搴㍤搴戹㤷攴㍥㄰㐷愶搶㤱挷㑣㠵〳慡〳晥㐸㜲ㅥ㈴㜳㍤㠸㍡ㅣ挴㑥捥㐳㈸攵㑣㑥㐷㌶昰㈴攷㔱㜰挳㔶〳㌲㜵〴㌴晣㤲搳㍦㔷㜲㡥搵〲捦㘰〱挷〸㈴㌹捦㌰㤴㘷㐹㥥㈳㜹㥥㘴〳㠸敡㤹㌳㌹㉦㔰攷ㅦ㈴㉦㠲㌸㤲戳㠹㍣㥤㥣㑥㈸㑢㜲㕥㈱㜳㌳㠸攲〰㠳㥤㥣㔷㔱捡㤹㥣捥㙣攰㐹捥ㅢ攰㠶慤〶㘴敡㌷搰昰㑢捥㘱戹㤲搳㑥ぢ㍣愳ㅣ挷挰㤲㈴攷㍤㠶戲㠵攴㝤㤲慤㈴摢㐰㔴敢㥣挹搹㐱㥤て㐸㜶㠲㌸㤲昳ㄱ㜹㍡㌹㕤㔱㤶攴㝣㐲收愷㈰㡡㠳㈳㜶㜲㜶愱㤴㌳㌹摤搸挰㤳㥣捦挱つ㕢つ挸㔴て㘸昸㈵愷㔹慥攴㠴戴挰㌳㐲搳ぢ㤶㈴㌹摦㌱㤴敦㐹㝥㈰昹㤱㠴ㄷㅤ挵㍢㠰晦〵㠸户㐳㉢㐸㤲〷攲㐸㑥〱㜹㍡㌹ㅣ昴㤱攴㌴㈳戳㄰㐴昵〵换㑥㡥㠵㙡捥攴昴㘱〸㘷㠱㈰〰㐶㈲㥢㔵㠴㈶㘱慢〱㤹敡〷㐵扦攴㝣昲㘳㡥慢昳挷㕡攰ㄹ㘶敡て㑢㤲㥣㔶㜰㙡ㅤ㐰㜲㈰挹㐱㈴〷㠳愸敤㘸敡㥦㥣㌶搴㌹㠴攴㔰㄰㐷㜲摡㤲挷㥥㈳慥㌹ㅣ戹㤲攴ㅣ㐶收慦㐱搴昱㘰搹挹㘹㡦㙡捥攴っ㠰㥡㌷㌹㠷愳㐹搸㙡㐰愶〶愲㥤㕦㜲㕥挹㤵㥣㤷戵挰㌳㔶㌶〸㤶㈴㌹挷挰愹搵㤵愴ㅢ㐹㜷㤲ㅥ㈰㙡㘳捥攴昴愲㑥㙦㤲㍥㈰㡥攴昴㈳㑦㈷㘷㌰ㅣ㐸㜲晡㤳㜹ㅣ㠸ㅡ〲㤶㥤㥣〱愸收㑣㑥〹搴扣挹㌹〱㑤挲㔶〳㌲㌵ㄴ敤晣㤲昳㘰慥攴㍣愰〵㥥㌱扦攱戰㈴挹ㄹ挹搸㑦㈴ㄹ㐵㌲㥡㘴っ㠸晡㙢捥攴㡣愳捥㜸㤲〹㈰㡥攴㤴㤲愷㑦㉢づ㈳㑡㜲㈶㤳㌹〵㐴㥤〸㤶㥤㥣愹愸收㑣捥㐸愸㜹㤳㜳㌲㥡㠴慤〶㘴㙡ㄴ摡昹㈵㘷㑤慥攴㕣愳〵㥥ㄱ捣㌱戰㈴挹㈹㘷散ㄵ㈴㌱㤲㌸挹㜴㄰㜵㘵捥攴㔴㔲㘷㈶挹㉣㄰㐷㜲慡挹搳挹ㄹぢ〷㤲㥣〴㤹戳㐱搴㜸戰散攴捣㐱㌵㘷㜲挶㐱捤㥢㥣㌴㥡㠴慤〶㘴㙡〲摡昹㈵㘷㘹慥攴㥣慢〵㥥昱搸㔲㔸㤲攴㉣㘲散㡢㐹㤶㤰搴㤱㥣〵愲ㄶ攷㑣捥㌹搴㌹㤷㘴㈹㠸㈳㌹换挸搳挹㤹〴〷㤲㥣昳挸㕣づ愲㌸㥥㙢㈷攷㝣㔴㜳㈶㘷㌲搴扣挹昹㈳㥡㠴慤〶㘴㙡㉡摡昹㈵㘷㔶慥攴捣搴〲捦愰昲㐹戰㈴挹戹㠲戱㕦㐹戲㤲攴㉡㤲㔵㈰慡㈲㘷㜲慥愶捥㌵㈴㙢㐰ㅣ挹戹㑥〴戰㡣ぢ昲挹昸㈳挹戹㠱捣ㅢ㐱ㄴ挷愵敤攴摣㠴㙡捥攴㥣〲㌵㙦㜲搶愲㐹搸㙡㐰愶㑥㐳㍢扦攴㑣挸㤵㥣昱㕡攰ㄹㅣ㉦㠳㈵㐹捥摤㡣晤慦㈴昷㤰摣㑢㜲ㅦ㠸㍡㌱㘷㜲搶㔱攷〱㤲〷㐱ㅣ挹㜹㠸㍣㝤㐱㍥〳づ㈴㌹㡦㤰昹㈸㠸㥡〶㤶㥤㥣挷㔰捤㤹㥣㈸搴扣挹㜹ㄲ㑤挲㔶〳㌲㔵㡥㜶㝥挹改㤳㉢㌹扤戵挰㌳戰ㅦ㠳㈵㐹捥〶㌸戵㌶㤲扣㐰昲て㤲ㄷ㐱㔴搷㥣挹搹㐴㥤㤷㐹㕥〱㜱㈴攷㔵㔴㐳慦㠱戸ㅦ戴㌸㜱㈰㤹㝡㥤慤摥〰㔱㥣㍣戰㌳昵㈶慡㌹㌳㌵ㅤ㙡摥㑣扤㠵㈶㘱慢〱㤹慡㐴㍢扦㑣ㅤ㥡㉢㔳㠷㘸㠱㘷〶㘳ㄶ㉣㐹愶戶㌱昶敤㈴㍢㐸㍥㈰搹〹愲づ挸㤹愹㡦愸昳㌱挹㈷㈰㡥㑣敤㈲㑦㕦㠰㌸㈹㈲挹昹㡣捣捦㐱㔴つ㔸㜶㜲扥㐰㌵㘷㜲慡愱收㑤捥㔷㘸ㄲ戶ㅡ㤰愹〴摡昹㈵㈷㉦㔷㜲㠲㕡攰㤹㝡㤹〳㑢㤲㥣㍤㡣㍤㠰㘱㍢㑢㤱〴㐹昲㐰搴昷㍦攴敡ㄱㄶ㔰㈷㐴搲っ挴㤱ㅣ㉥㉢㌱攷ㄸ㘷㜳㈴㌹捤挹㉣〲㔱㘹戰散攴戴㐰㌵㘷㜲㔲㔰昳㈶㈷㠲㈶㘱慢〱㤹慡㐵㍢扦攴散挴㡥昸づ㘶㝣愰〵敥㠹愴㠲昹戰攴ㅥㅢ㤳挵〴㤹㈱㜶挷攰㝤㑢㈸㠷攲㤳㙢㉡搳愹收昱㐱戵改挴戰捡昴㤰㔴扡㈸づ㠲愲㌴㘹㉤愳搱㡥㐶㥤攳㔳㉡㘳昳㈶㘱㜴愸慤㔷㠴㜵ㄶ㈵戵愹㜴㐲㠶晤㝥攵㤵て㐹㡣㑤愴㠷㔴愶㘶㔷㐵ㄷ㜴昰ㄱ摢㤲愹㌳㘲㌵㤸ㅥ㐹㘲㤶㘴㙦㑡㠹搹戳㘳ㄵ㍥㌱㤶㈶㙡㤳攵戱㤱㐳㝥〹ㄳ㉣捡ㅥ扦っ㘰㠸っ㡦㙢慡㘳敥〹〵㐷摥昷〷㌶㐱っ慢愹㥦㌸㍥㝦ㄶ摡〷慣搶㌸昴昰昸愸㜰愸㕢㙤㜸ㄸ㘲㜴㝣〱㔸つㅦ㈲㡥㈹㥢收㔰づ挷〱慢捤㙢愱攷〴㐷搶愴㉡㉢㘲㘱㕤ㅢ㔳㔹搳㔲ㄷ挷搵愶戳㈴搱昹晢㘹挹愰慡慡㜱㌵㠰扥㍣㥡慣昸㈵愰㠲ㅤ挳㘶㐳愲㐲昸昷搳ㄲ㙤㥢〹〴㜶昳㙡挴㙤昷ㄲ㥣散㠷攸㕣㥦〹㠶敦㔰㙣收㜴㐴挱㌱攳㔵っ晤ㄶ㑣㜷㠶㕤挸摡㤸㔸戴㐶㔰㈸㑤㔷っ㠹捤㙤㈹ㅡ㌱ㅣ攰㔸摥㔴ㄵ摢㉦扢㉡㈳昲㔶㝣搰戴㔴愲慡㌶ㅤ㙢㤹㈹挹㠹㙥挵㈷挶慡愲㥣扤㉣捡㤴挶㤷愷㌱扦㥢戱挷㤹挹㕦づ㐲挸㐸扥㐶㐹〹㑥愱〶づ摥散㥤攰㌹昴ㄳ㔱〵㤸㜱搹㍥ㅤ愸慥㕡挹敤捦〳〳愶㄰收ㄶ㈸昸ㅤ捣㌷㝥㝡㤲㘷搲㝥㘶搶摣扥挲挹挵慢挸昰㌸㌳搸㈲㉥搷㍤㑣晦㜳㘵㕢㌱㑦㥤㉡㉣㍢㑣㔷㤶㐷慢慡ㄶ戴㡣㡦慣㈹慦慡慤㠸㡤㡥㑥㡢㔵㤹㙢㜶㈲㔹晤ぢ挱㑢ㄶ㜷摡㔸㌵㤰ㄷ㍤㘷㍢ㄲ㉢㍣捤㘴攸㑦扥捣㘱㘴〷㘷㥡摣㜲㘱〳攳攰晡扣攳㑣攴晦㍣ㄷㅣ㐶愳㝤敢㔷㌲挸㠲㐱㕣摡㍣㉣㕥搳㌸㌵㤶㤹㑥㤶㌳捥愱㌶㍡㌱㍡㠱愹晥ち〷㙢㐴愵捤晡挵㥣㔷〲㔳㈸ㄴ晡愹㌷ㄸ攴ち摢㙥㍤㈸㠸㡢㥥㕤挷搸㤶㝤㜲㉣㐶摤㍤愹收攸㠸挸扤㕦㉥㠲ㄱ㈸ㄶ昳ち㘶㜷ㅣ㈶㔵愶慢㘲捤攳㈲㤷㜲㈱㑦〹㘶戳㔹㝣搲っ㑣㔰つ㘹ㄱㅦ㥥慣慣愸慡慣㠹戱ㄳ戲扦慤㍡㍡㌶ㅤ㡢㈴挶㈷㔲㤵㕣㑥摣㈲㍥㈹ㄹ慤㐹捤收㍣㘴昹㠲㝤戳㙡〲㔶㐱㝣㜰㘵つ㑥㈰摢㈷换挵昱搲ㄹ㠹㜹㔸㤱㕣㕢㕤㌳㍣㍡㍢昵㡢〰㑡摦㔲㤰㈱晢慣ち慡㘰㔰ㄵ〶ぢ㝦敡扤ち㐷㌸㑣㜲㘰㍣㐸愲愱㈲㜶つ㥣慦㐴㐹㉦㔱攱昹捡㤸戲㤶攲晡㑥㤱㘷㤶㜳昳ㅡ㙣戵挳㘹㔹㜴ㄸ挸㠹挳㈷㡦慣㕦搸昴晦㕡㐸㕤㔰〷换つ摣ち攴〸捡慣愲㘸〵攵㤶昶愱㐲ㅥ㡦ㅣ㑢㄰㘷捤㝤昸㠵攳愲挳㈳ㄱ㜷㑦慡戳㌸っ㔳摣㐵㌸昱㜱改挵搲〰㕣㜳㕢摡ㄵ㜶攷慡愳㔵㈹㉤㉢㐹㔴㔷㐷㜹㘸㜱敤㜰㈹慥摢戱㐲改㕢攳㑡㘲挵㐱攴昸搳慣攸㝣戰愲昳㠵㠵摢㌱㔷㐶㐹㤹戶ㄲ搳愳挹捡昴㡣敡捡昲㐲㔶戸㝡改ㄷ㜱㑣攲㄰捡㐷㌲捤㈶〷㈶㍡慡敥㘵〸昶捣㌹攰敥㠲㘷〷愶㡥昰攳挸つ捡㍤㕣晤挴㘵㈷㌸㝣攵㘲㙦戵㠷㌵㍥捣㘱㔵〰て㐸㙣㡥づㄸ㌸㜲ㄱ㔲㘷㠳㑦戱搵〱慡㡣㕡扥攷愲搰攰㘲㠰㘶㔰〸㡦㑥㐴㉢㠶㘱㠱㕢㈲搹㑣㉦晣㉦〴戴扣愴㈴㈳㕣〰㔲㠲愵㔳㔸㤲㌵ㄷ晤攰㘴㈱ㄹ愵㔸㕡㤱捦愵㈳㈱ㅢ㐳㥥戴㠱㠲㠲收㠵㝥扥㐶ㅡ㕢ㅤ昴㐴戹昳晦㐲㡣昴搸晦㜸㐲㕦㕣㔹戹㕢㜹愰㔶㐷散㡥㜵㌸㠸㕡㡡㉡昷挷愵㜰〴ㄵ㡥〴㈹㔸〶愱晢㉣挹戹㔸㠲挶ぢ慡戹㠸愳戰㥡扢㠳敥㐶〸㑢㍢戰ㄸ〴㈹〹㌵㉦攴㘲ち敢㈸㤸㝤㘱攳㐶捥㜰〴搴㜲㄰攳㥦て攵攱㌰㤳㘷㜵愲晦捥㈰敡㑦愸昲愱㔴㘰挳㙡㘸昰〰㠹㍣㤰㜴㐱ㄹ晤㈸㜵㈹㔸㝣㈸㌱㥢〳㐹㜴愵㡦搱㕡㤷㐱捣敥㌴〱摤㕢搷㑣㜱敥㥥摤㌳㑣㡡愰㜹㝤晦愰扢㌶㜶〵㐴散㈳搸㕢捥扢㤸㕡〹〵摥挹㌰㉥㐹扦慥㉢愷扡ちㄲ㕥㍤慤ㅥ戰慢㔶愱㔴㠷㉦㌴敤㠳戴ㄷ戸㝢㍦㐸慦㤶ㄶ㌰搲ㅢ敡昹愸昰慢搶㠰㤸挴愲㘸㤰敦〳ㅤ慢㉦扤㕤敢慦搰㡦ち挷㔲攱㍡㈸㄰㝤慢㍦㙡ㄹ挰㙥㜴㌴攳㐵㔱〳㜶ㅣ㥢つ㘰戳摢挱㜴〰㌶㄰㍣散㤰〰㜶〲捡〴散づ戰㜲〳㌶㐸㙢摤〹慤㐶〳挶㈵〴㌶㘰㠳搱扣ㅥ戰㈱摡搸摤㤰㌷〶戰㝢愰搷〰㘰昷㐲㉣㠰つ㠵㕤㜵ㅦ㙡㜵昸㘶〰ㅢづ敥摥〱㕢㈷㉤㄰攵〸愸攷愳挲慦㝡㄰攴㕣㝣㕤㘷攲㐸攸㔸㈷搲摢㝡㝦㠵㔱㔴ㄸ㑤㠵㠷愰㈰㠰㡤㐱㉤〳搸愳㡥㘶づ挰挶戲搹㌸㌶㝢〶ちづ挰㈶㠰㘷〰㥢㠸㌲〱攳㙡㠴摣㠰㤵㙡慤攷愰搵㘸挰㥥㠷戲つ搸㈴㌴慦〷㙣㡡㌶戶〱昲挶〰昶〲昴ㅡ〰散ㅦ㄰ぢ㘰㔳㘱㔷扤㠸㕡ㅤ扥ㄹ挰㑥〲㜷敦㠰㙤㤲ㄶ㠸昲㘴愸㘷〰㝢〵㕣ㅦ挰㑥㠱㡥㜵㉡扤㙤昶㔷㌸㡤ち愷㔳攱㔵㈸〸㘰㘵愸㘵〰㝢挳搱捣〱搸ㄹ㙣ㄶ㘵戳昷愰攰〰慣ㅣ㍣〳㔸〵捡〴㙣ぢ㔸戹〱㡢㘹慤昷愱搵㘸挰戶㐲搹〶㉣㡥收昵㠰捤搰挶戸ち愳㌱㠰敤㠰㕥〳㠰㜱愱㠶〰㔶〹扢㙡㈷㙡㜵昸㘶〰㥢〵敥摥〱晢㐸㕡㈰捡㉡愸㘷〰晢〴㕣ㅦ挰慡愱㘳搵搰摢愷晥ち〹㉡捣愶挲㉥㈸〸㘰㜳㔰换〰昶戹愳㤹〳戰㈴㥢愵搸散㍢㈸㌸〰慢〵捦〰㌶ㄷ㘵〲昶㍤㔸戹〱㥢愷戵㝥㠰㔶愳〱晢ㄱ捡㌶㘰昳搱扣ㅥ戰㌳戵戱㍤㤰㌷〶㌰㜶㤰ㅡ〰㡣㡢㐷〴戰摦挱慥捡㐳慤づ㠶㌳㠰㉤〲㜷敦㠰ㄵ愰ㄹ㍥㤸㉣㠵㝡〶㌰㉥㌷昱〱㙣〹㜴慣㍡㝡攳㔲ㄴㅦ㠵戳愸㜰㌶ㄵ㉣㈸〸㘰攷愰㤶〱㡣敢㑦㑣㌳〷㘰攷戲搹㔲㌶㙢〵〵〷㘰换挰㌳㠰晤〱㘵〲㜶〰㔴㜲〳㜶㥥搶㍡㄰㕡㡤〶㡣㑢㔲㙣挰㤶愳㜹㍤㘰ㄷ㘸㘳〷㐳摥ㄸ挰戸㙣愵〱挰戸愰㐵〰扢㄰㜶搵愱愸搵㘱昷㌲㠰慤〰㜷敦㠰戵㐵㌳㝣戰ㄴ㄰敡昹㈸昰慢づ〳换㈴ㄶ㜵㈴㑡扡㥢ㄷ㐳挷扡㠴摥戸㍣挶㐷攱㑦㔴戸㤴ち敤愱㈰㠰㕤㠶㕡〶㌰慥㠹㌱捤ㅣ扤挴换搹散ち㌶㍢〶ちづ挰㔶㠲㘷〰扢ち㘵〲挶搵㉤戹〱㕢愵戵扡㐱慢搱㠰㜱㤹㡣つ搸㙡㌴慦〷散ㅡ㙤慣〷攴㡤〱慣ㄷ昴ㅡ〰慣㌷挴〲搸ㅡ搸㔵㝤㔰慢㘳㜲㑤㉦昱㍡㜰昷づ㔸㍦㌴挳㈷㘰㕤て昵㝣ㄴ昸㔵㕣㤶㘳ㄲ㡢扡〱散〶攸㔸㌷搲ㅢ㤷散昸㈸摣㐴㠵㥢愹㌰〰ち〲搸㉤愸㘵〰㍢挱搱捣〱搸㕡㌶晢㌳㥢㡤㠴㠲〳戰摢挰㌳㠰晤〵㘵〲挶ㄵ㌷戹〱扢㕤㙢㡤㠲㔶愳〱攳搲ㅤㅢ戰㍢搰扣ㅥ戰扢戴戱㌱㤰㌷〶戰㜱搰㙢〰㌰㉥晣ㄱ挰敥㠶㕤㌵〱戵㍡㈶搷〰㜶て戸㝢〷慣ㄴ捤昰挱摣㍦搴〹ㄶ扦㙡㌲㔸㍥㜸摣〷ㅤ敢㝥㝡㥢攲慦戰㡥ちて㔰㘱㉡ㄴ〴戰〷㔱换〰挶戵㐳挶慥攳㤲戸㥥捤ㅥ㘲戳㜲㈸㌸〰㝢〴㍣〳搸愳㈸ㄳ戰ち愸攴〶散㌱慤ㄵ㠳㔶愳〱攳㜲㈲ㅢ戰挷搱扣ㅥ戰㈷戵㌱慥㌴㙡っ㘰㤵搰㙢〰㌰㉥㐶ㄲ挰晥〶扢㙡ㄶ㙡㜵搸扤っ㘰㑦㠱扢㜷挰慡搱っ㥦㠰昵㌴搴〹ㄶ扦㉡〱㤶㐹㉣敡收っ㝢〶㍡搶戳昴挶愵㑤㍥ち捦㔱攱㜹㉡捣㠱㠲〰戶〱戵っ㘰ㅣ㐷㌳捤ㅣ㠰㙤㘴戳ㄷ搸㙣ㄱㄴㅣ㠰扤〸㥥〱散㈵㤴〹ㄸ㔷㈶攵〶㙣㤳搶㕡〲慤㐶〳㔶〷㘵ㅢ戰㤷搱扣ㅥ戰捤摡搸㔹㤰㌷〶戰㜳愰搷〰㘰攷㐲㉣㠰扤ち扢㙡㈹㙡㜵㑣慥㌹挳㕥〷㜷敦㠰㜱㐵ㄵ㍥㔸摣〱昵㝣ㄴ昸㔵攷㠱㘵ㄲ㡢扡〱散㑤攸㔸晦愴㌷㉥户昲㔱昸ㄷㄵ摥愲挲昹㔰㄰挰摥㐶㉤〳ㄸ搷㔸㤹㘶づ挰摥㘱戳㜷搹散ち㈸㌸〰㝢て㍣〳搸ㄶ㤴〹ㄸ㔷㑢攵〶散㝤慤戵ㄲ㕡㡤〶㡣换慥㙣挰戶愲㜹㍤㘰摢戵㌱慥挸㙡っ㘰㔷㐳慦〱挰戸㘸㑢〰摢〱扢㙡つ㙡㜵㑣慥〱㙣㈷戸㝢〷散㍡㌴挳㈷㘰㝤〸昵㝣ㄴ昸㔵㌷㠰㘵ㄲ㡢扡〱散㈳攸㔸ㅦ搳摢㡤晥ち㥦㔰攱㔳㉡摣〴〵〱㙣ㄷ㙡ㄹ挰戸敥换搸㜵〰戶㥢捤㍥㘳戳扢愱攰〰散ぢ昰っ㘰晦㐱㤹㠰㜱〵㔷㙥挰扥搴㕡昷㐰慢搱㠰㜱㈹㤸つ搸㔷㘸㕥て搸㌷摡搸㝤㤰㌷〶戰㜵搰㙢〰㌰㉥㈴ㄳ挰扥㠵㕤昵㈰㙡㜵㑣慥〱散㍢㜰昷づㄸ㔷㥥攱㠳㐵改㔰㈷㔸晣慡㐷挰㌲㠹㐵摤〰昶〳㜴慣ㅦ改㡤换搲㝣ㄴ昶㔰㠱晦㙢㕡㍤〶〵〱㑣愱㤶〱㡣㙢搱㑣㌳㐷愷㈳〸ㅤぢ㐳愹〱戵〱ちづ挰攴㙤㈲㝡㘸㉡〴㌹〱攳慡戲摣㠰㌵搳㕡㉦㐰慢搱㠰㜱㜹㥡つ㔸㈱㈳㌹㡢㈹攰㕣㈳晢挶㜴昹㈲攴㡤〱㙣ㄳ昴ㅡ〰㡣㡢摢〴戰收戰慢㕥㐱慤㡥挹㌵㠰戵〰㜷敦㠰扤㡡㘶昸攰挵㌶㔰捦㐷㠱㕦昵㍡㔸㈶戱㤴敡㙥㝤㌱㜴慣〸扤㜱㜵㥣㡦挲㍥㔴搸㤷ち㙦㐲㐱〰摢て戵っ㘰㕣ㄲ㘷㥡ㅤ㈶㜶㥢㠱㕡晢戳㔹㉢㌶摢〶〵〷㘰〷㠲㠷昰㘴㉣昱㈰㤴㤹㍤㉥㙥换つ搸挱㕡㡢慢摦ㅡつㄸ㔷挹搹㠰戵㐶昳㝡挰づ搱挶㜶㐲摥ㄸ挰㍥㠲㕥〳㠰㜱㡤㥤〰㜶㈸散慡㑦㔰慢挳敥㘵〰㙢ぢ敥摥〱摢㠵㘶昸㘰㡡っ敡昹㈸昰慢㍥〳换㈴ㄶ㜵〳搸㘱搰戱㝥㑤㙦㕣戱攷愳搰㥥ちㅤ愸昰〵ㄴ〴戰㡥愸㘵〰攳㌲㍤搳捣㜱㐹㍣㥣捤㡥㘰戳㍤㔰㜰〰㜶ㄴ㜸〶戰㑥㈸ㄳ戰〰捥攲摣㠰㜵搶㕡ち㕡㡤〶㉣〸㘵ㅢ戰愳搱扣ㅥ戰㉥摡㔸ㅥ攴㡤〱㡣改㙥〰戰㄰挴〲搸㌱戰慢㥡愱㔶挷攴㥡㌳慣ㅢ戸㝢〷捣㐲㌳㈴〹晦挷〲敡昹㈸昰慢㥡㠳㙢ㄲ㡢扡〱慣〷㜴慣㥥昴㔶攴慦搰㡢ち扤愹搰〲ち〲㔸ㅦ搴㌲㠰㐵ㅣ捤ㅣ㤷挴扥㙣搶て愴愰㌵ㄴㅡ户愰㡣愷㘶挴戱捡㡦㔳愰愹㝤攲ㄳ㙡愳㔵㜸㐵搲㌸㉣㌵㐹㤳昵㑢㤸㘳捣户ㄷ晣戸摦㕣㤱晤收㈴慣㤵㤳㕤㌸攵㌴ㅥ挹敥ㅣ㘴敢敡㝤㑢㔱昳愷㉤〸ちㄷ㍣晤晤㥥㍤㡤昳挲挳愳搹㕣晥扦攸戲戲㐰㈱㝤〲㈹捣㘴昵挷ㅦ㥥㐱㙤㠰㤹ㅣ㐲挷㤱慦㌷㜵㠸ㅦ户攰㔰㜰ㅢ㤸㥢㜷慤愵愱搵晤敡㘷ㄲ㌹㘷摣戹㡡敦㔴昳㥢㠲捣㥥愲ㅦ㠰㔸㔴㕢ㄳ挳昱愸愱㉣㕦搵捥㜰〷㔲〷㕣㠶㕤搰ㅥ摣扤㑥晡昲攴挰㉡㐱㑣晦㤶愶ㄷ㔴㘱捡㥤㐵晥㕦㘲扢挴㌹㐶㕢㡣愰ㄳ挹㝣慣㤴㜴扦㍡㈰搳㜶ㅥ㑣㌵摦摦昵慡〶㘹㐶挹㘱㠸愶攰㜱㐰㤴戳㝤㌶㉡㙣挳㉤㌴〸㍢戳晦㤸捡昲㘴㈲㤵㠸愷摢㤵㘲搹㐸㍢扥扣〳换挷扢づ㉡㜸ㄴㄶ㝤㝤捡㤹㕦挳户㠹〹搰攱㔹㌵㠹㜹㌵ㄲ㑤㐱㡡敦㌰ㄱ㝣㥢㌵愳ㅢ㑣ㅤ摡㕢㝢㈴㉦搲〱㠱戲戱㔵〲挷搶㄰㤲愱㈴挳㐰㈲ㅤ㈱攴ㄶ㌹摣ㄴ㡥㌰㠵㈳㜵愱昸㈸ㄴ㘸㌲㈴㥡㍦㈳㠹㜴㠲㘵㐴ㄱ〸つ〷㙤㔹㌲戸捣戱昲㈳㌴〲扣㈲昰㘴㙥㝢㈲㕥〴ㄲㅡ〹捥㍥攰㘴扦㙢㉤搲㔹㕢愹㝦㈳㤹㌵ㅡ㥡敡㌷攰昳㙡ㄵ㔶昷㈰愹㍣㥢挰挵㔹㌱ㄶ㝦㜸㔶㜴㠱㑣戲㌶㡥㝣扤愹㘳㝣戹㕤挱攵㤹㘱㡤愷攵敥㐶㘷〲㙡㈸摢㐷㙤て挳㥤㐸ㅤ㜰㘹㔶昵〲㤷㐷慥扡ㅤ〱昰㜸愱愳搰㈴挸㜲ㅥ〴敡㌶愸昱㐰挸〶戲㌷慣〸㤰㔳搰搸㥡㑡昲㕢㤲㤳㐰㈲㝤㈰攴ㄶ改㙢ち晤㑣攱㔸㕤㈸敥㡦㐲搳〰㜹ㅣ㉣㈳㡡㐰攸㘴㔰㌷㤰愷㠰㤷つ攴愹攰昸〰㌹㐰㕢戱づ㠵㈹㜹㘷㥢㔵〶㑤㌵㄰㝣ㅢ挸㙢㤱㤴㝡㈰愳㄰ㄲ挸ㄳ㈰昷〲㌹挸㤷㍢ㄸ㕣〱戲㥣㤶㠷ㄸ㥤ち搴㔰戶㠱ㅣ㙡戸㌱敡㠰㡢㍦〱㌵ㅣ㕣〱昲㉡〴㘱㠰戴〸㈴㑦㕣㜵愵㉦㘶㈳搰㐸㌰慢㠴㥥㌵㤳㘴ㄶ㐹ㄵ㐸㘴㈴㍤㘲㡢㥣㘸ち愳㑣㘱戴㉥ㄴ㡦㐱愱㘹㌰ㅢぢ换㠸〲㜳㤴っ㠸㈰㔹挴㈵㌲捥昰摢㔳搸㠱㈴〹扥㥡〰扥㡤挲㠵㔹㈸愴㈱㈴ちㄳ㈱昷愲㔰敡换㥤〴慥愰㌰㤷㤶愷ㄸ㥤㜹愸愱㙣愳㌰搵㜰攷㔳〷㕣晣〹愸㤳挰ㄵㄴ㤶昹愲戰搴ㄷ㠵㤳搱㐸㔰㔸〸ㅢ搶㈲㤲挵㈴㑢㐰㈲愷搰㈳戶挸愹愶㜰㥡㈹㥣慥ぢ挵㘵㈸㌴つち㘷挰㌲愲昰愰㄰㌵晣愳㈸散㐴戲ㄴ㝡慡ㅣ㝣ㅢ㠵㌳戳㔰㔸〶㈱㔱愸㠰摣㡢㐲捣㤷ㅢ〷㔷㔰㌸㡦㤶㘷ㄸ㥤攵愸愱㙣愳㔰㘹戸攷㔳〷㕣晣挱㠰㈷戸㠲㐲摡ㄷ㠵愴㉦ち㔵㘸㈴㈸慣㠰つ敢㈲㤲㡢㐹㉥〱㠹㔴搳㈳戶㐸㡤㈹㈴㑣㘱戶㉥ㄴ捦㐱愱㘹㔰㐸挲㌲愲昰愰㤰㌲晣㘳㈸攴㝦昹户慥㠴㥥慡〵摦㐶㘱㝡ㄶち㔷㐱㐸ㄴ收㐲敥㐵㘱㥥㉦㜷㍥戸㠲挲㙡㕡㍥搳攸㕣㡤ㅡ捡㌶ち扦㌳摣㙢愸〳㉥晥㘰挰ㄶ㕣㐱㈱敡㡢㐲㤹㉦ち㡢搱㐸㔰戸ㅥ㌶慣ㅢ㐸㙥㈴戹〹㈴戲㠴ㅥ戱㐵敡㑣攱㉣㔳㌸㕢ㄷ㡡捦㐱愱㘹㔰㌸ㄷ㤶ㄱ㠵〷㠵愵㠶摦㡢㐲扥㕢挰扡つ㝡㙡ㄹ昸㌶ち㤳戲㔰戸ㅤ㐲愲昰〷挸〵㠵攳㘸㔵㙦敡㍣㕦敥㜲㜰〵㠵㍢㘹昹〲愳㜳ㄷ㙡㈸摢㈸㕣㘸戸㜷㔳〷㕣㥡㔵㉢挰ㄵㄴ挶㍡㔱㘰㉦㑦敥ぢ愳㝤㔱戸〸㡤〴㠵晢愰㘷摤㑦戲㡥攴〱㤰挸挵昴㠸㉤㜲㠹㈹晣挹ㄴ㉥搵㠵攲换㔰㘸ㅡㄴ㉥㠷㘵㐴ㄱ戰搸㈹戳搸ぢ戳搸昱㡡㕣㘱昸晤㈹㍣㡥攴㔱昰搵㑡昰㙤ㄴ〶㘵愱昰㌸㠴㐴攱㉡挸扤㈸慣昲攵慥〶㔷㔰㜸㤲㤶慦㌱㍡㝦㐳つ㘵ㅢ㠵㌵㠶晢㜷敡㠰㡢㍦㔸㝢〶慥愰搰摦ㄷ㠵㝥扥㈸㕣㡦㐶㠲挲戳戰㘱㍤㐷昲㍣挹〶㤰挸つ昴㠸㉤㜲愳㈹摣㘴ち㌷敢㐲昱㉤㈸㌴つち㙢㘱ㄹ㔱㜸㔰昸戳攱て愲㜰㌰挹㈶攸愹摢挰户㔱攸㤲㠵挲㉢㄰ㄲ㠵扦㐰㉥㈸㘴㜵㜶㙦昷攵摥〱慥愰昰㉡㉤摦㘵㜴㕥㐳つ㘵ㅢ㠵扢つ昷㜵敡㠰㡢㍦〱㜵て戸㠲挲㤱㑥ㄴ㌲㝤愴挳㝤㔱戸ㄷ㡤〴㠵㝦挱㠶昵ㄶ挹摢㈴敦㠰㐴敥愳㐷㙣㤱晢㑤㘱㥤㈹㍣愰ぢ挵て愲搰㌴㈸慣㠷㘵㐴攱戹㈲㍤㘴昸挳㈹攴㙢ㄹ慣慤搰㔳㡦㠰㙦愳搰㈶ぢ㠵敤㄰ㄲ㠵㐷㈱昷愲昰㤸㉦昷㜱㜰〵㠵て㘸昹㐹愳戳ㄳ㌵㤴㙤ㄴ晥㘶戸ㅦ㔲〷㕣晣〹愸愷挰ㄵㄴ㕡昹愲戰㥦㉦ち㑦愳㤱愰昰㈹㙣㔸扢㐸㜶㤳㝣〶ㄲ㜹㠶ㅥ戱㐵㥥㌵㠵攷㑣攱㜹㕤㈸摥㠰㐲搳愰戰ㄱ㤶ㄱ㠵〷㠵ㄷっ㝦っ㠵㘳㐹扥㠶㥥㝡ㄱ㝣ㅢ㠵挲㉣ㄴ扥㠵㤰㈸扣〴戹ㄷ㠵㑤扥摣㤷挱ㄵㄴ扥愳攵捤㐶攷㝢搴㔰戶㔱㜸搵㜰㝦愰づ戸昸㠳㌱㜰㜰〵㠵愰㉦ち〱㕦ㄴ摥㐰㈳㐱㠱㑢摥慤㈰㐹ㅥ㐹㍥㐸攴㑤㝡挴ㄶ昹愷㈹晣换ㄴ摥搲㠵攲户㔱㘸ㅡㄴ摥㠱㘵敥㤸晢㜹攱㕤挳㉦愵㜰ㄲ㐹ㄸ搱慡昷挰户㔱昸昲㍢攷㔳㕢ㄱ㠴㐴㘱ぢ攴㕥ㄴ摥昷攵㙥〵㔷㔰㘸㐹换摢㡤㑥㌱㙡㈸摢㈸散㌰摣〸㜵挰ㄵㄴ㜶㠲㉢㈸散㐲㄰摥愷戶㑦挰昵㍥㘹㝦㠸㐶㌰㠲㠹〵㔰慢ㄵ挹〱㈴〷㠲㐴㍥愲㐷㙣㤱㡦㑤攱ㄳ㔳昸㔴ㄷ㡡㜷愱搰㌴㈸散㠶㘵㍦ㄴ㍥㌳晣㤳㄰㥡扣㜹搹㍡ㄴ搱慡㉦挰户㔱搸㤲㠵㐲㕢〸㠹挲㝦㈰ㄷㄴ戲晡㐸㕦晡㜲扦〲㔷㔰㌸㡣㤶扦㌱㍡扦㐶つ㘵ㅢ㠵㙦つ户㍤㜵挰ㄵㄴ扥〳㔷㔰㜸换㠹㐲愶㡦昴㑦㕦ㄴ扥㐷㈳ㄸ挱㐴〱愸㜵㈴挹㔱㈴㥤㐰㈲㍦搰㈳戶挸㡦愶戰挷ㄴ挴㈵㐴挵ち扥㥢〶〵捥㄰ちち慥㍥㔲㥥攱㤷挱扦㜵〶㐹㔷㐴慢ち挰户㔱㜸㌱ぢ㠵敥㄰ㄲ〵㑥㈶ちち㍤挰㌰㥢㙡收换㉤〴㔷㔰攸㐹换㘱愳搳ぢ㌵㘶㠰㕦搵摣㜰㝢㔳〷ㅣ搴㌱攲て㉡㈸㍣攷㐰㈱搴ㄷ㉡戹㠷愲㥥昱㠵挶㑣昶㔹挷愲戱搵㥦攴㌸㤲〱㈰㤱㘲敤㍣㜴㍣㙡ㅤ㑢〶㤷㑣㉣敢搷戵愲㑦慦㘹㝤攲摤㝢昷㥤搶戳㐷扦昸戴㡡昲㔸昷昲㍥㕤愳摤扡昷敤㔶摥戳㔷㈴㘲〲ㅥ㐸ぢ晢㤸摡〹慣敤㙢㙡㤴ㄵ㜳㍥戰㘹㐰摤ㅦ㤶昱〹㠴〶挳㡦㝢㄰慢〴扣散㐱慣㈱攰昸っ㘲㜱ㅡ㤲㔶㉣扥㝣㐴㕥㈶㙥つ㠷愶㍡㄰㑣晢㄰㜸㈰敢㄰ㄸ〹㈱て㠱㠳㈰㤷㐳㈰慢㠳挶改㐸㉦㤷戳㡣㜲〸㡣愲攵㐳㡣捥㘸搴㌲㠷挰愱㠶㍢㠶㍡㠸〵㜵㡣户㠳捡㈱昰㔷挷㈱㔰㍦㠸㜵㤷㉦摡敤搰〸㐶昰㙡㉡㔰㙢㈲㐹㈹挹㈴㤰挸㘱戴㡢㉤挲㘹㐲㈹戴㌷㠵づ扡㔰摣ㄱ㠵愶挱㡣ㄳ㠹昴攲扥㈹ㅤ㘱昸戳㈸攴换㐷慣㤳ㄱ慤㍡ち㝣ㅢ㠵㥢戲㔰㌸ㄵ㐲愲搰〹㜲挹㜷搶攵戰戳㉦㤷㔳㠷㠲挲改戴捣愹㐳㘹㔹㠶㕡〶㠵㘳っ昷っ敡㈰っ搴〳慡ㅢ愸愰戰挶㠹㐲收㜲㜸戵㉦ち摤搱〸㐶昰敥㉣㔰㉢㐶ㄲ㈷㤹づㄲ攱扣ㅦ户㐸㑦㔳攰㐴㥦㜰㝡敢㐲㜱ㅦㄴ㥡〶㠵扥戰㑣㉦敥㐷㐶㑥ㄸち㥦㙦㔰㤱㜷搶㕢搵㠸㔶昵〷㔳㜲㔵㠳ㅡㄵ昸㡤㤸㤴慢〱㐶㥣攱㔰㝣㍣戸㔰挷挲㝡㔰㙢づ㐸㡢㘰㘴愰㘱㈶㔹捦㉢㈸㐱扤㝦敥搷㕤㌸收ㄷ㍡㘳㈶㉢敢㉤攷㐳昱搶昲〵〴㉥て晦愵慥㐰㘶ㅤ昲㠳挷晥㌴㕢㥣㈷摣ㅦ愶昸㉤戸㄰㜰晥㍦散㌰㔱昵㤳㝢戴昸㉢㝣ぢ戱㈲㘴〸㜶㤶㍢慣㉥㠰〷㝡㘹㐹㠱㥥愶昹㘶㡦ㅡ㙡攴攷㙢㜹㜱戶㥣㌳㐰搲㝥戹㤶户挹㤶㜳ㄶ㠵㉣昷㝢㕣㝦て㜵摦㤷挴㉣搵〲捦ㅢ㙦㌹攵㈲㠰㉦〴㑣㈸摢㠰㥢㉢㥤ㅡ㙦挴ㄹづ㔴㈲ㄳ挰㠵㍡挶㙡㐱慤㈵〴㌸ㄸ㤹㘸㤸㜵慣攷愹㈹愸换㍥㉣搱晢㘰㤲㌳搵〸ㄶ㙢㠱㉢㌹扦㌵昲㐵㕡敥㑡づ㘷㔵挴昰㐲㉤㜷㈵㠷㌳ㄳ㝥挹㤹て㜵摦攴捣搳〲捦㑢㙥愳戰㈴挹㔹㡥㕤㐲㔹扥慡摣㜰㑤㑥㜸㘸㐶㉡挰㠵㔶挰扡〰搴扡㤰㌹〸㐶㘲㠶昹㐷搶昳㔴㈵敡ㄲ晡ㅣㅤ扡挹挹㑣㈳㤸慤〵慥㥣捣㌲昲㠴㤶扢㜲挲㔹ぢ㌱㕣愳攵慥㥣㈴㈱昷换挹㑣愸晢收愴㔲ぢ㍣敦戶攵愴㠲攴攴㑡散ㄲ捡㜶㑥收ㅡ慥挹〹㔵㈲昳挰㠵ㄶ㕥〸〷㙡慤㘲づ㠲㤱昹㠶戹㥡昵㍣戵㄰㜵〹扤㕣㠷㙥㜲戲挸〸愶㘹㠱㉢㈷㡢㡤㍣慡攵慥㥣㜰づ㐱っ㥦愱攵慥㥣㉣㠵摣㉦㈷愷㐲摤㌷㈷愷㘸㠱攷㤵戶换㘰㐹㜲㜲㌳㜶〹㘵㍢㈷攷ㄹ㙥㔶㑥㤶㠳ぢ慤㠰戵ㄶ搴晡㌳㜳㄰㡣㥣㙦㤸户戲㥥愷㔶愰㉥愱㑦搶愱㥢㥣㕣㘴〴㤳戴挰㤵㤳㡢㡤扣㔴换㕤㌹戹挴挸㈷㙡戹㉢㈷㔷㐲敥㤷㤳戱㔰昷捤挹ㄸ㉤昰扣挹㤶〳敥㤲㤳㝢戱㑢㈸摢㌹㔹㙤戸㔹㌹戹ㅡ㕣㘸㘱戸ㄵ搴㕡挷ㅣ〴㈳搷ㄸ收〳慣攷㈹㡥㡡㑢㑥㠶敢搰㑤㑥㙥㌰㠲㘱㕡攰捡挹㡤㐶㍥㔴换㕤㌹戹挹挸㠷㘸戹㉢㈷户㐱敥㤷㤳ㄳ愰敥㥢㤳㠱㕡攰㜹㠱㉤㠷扦㈵㈷㑦㘲㤷㔰戶㜳㜲愷攱㘶摤㔴敦〲ㄷ㕡〱敢敦愰搶㔳捣㐱㌰㜲户㘱㍥捤㝡㥥攲ㄸ戵攴愴㥦づ摤攴攴㝥㈳攸慢〵慥㥣慣㌳昲㍥㕡敥捡挹〳㐶摥㕢换㕤㌹㜹ㄴ㜲扦㥣㜴㠷扡㙦㑥扡㘹㠱攷扤戵㡦挳㤲攴攴㈵散ㄲ捡㜶㑥㘴㤴㤹㝢㥦㤵㤳扦㐱づ㉤扣晤て搴㝡㠵㌹〸㐶晥㙥㤸㥢㔹捦㔳ㅣ㌱㤶㥣㜴搶愱㥢㥣㍣㘷〴㥤戴挰㤵㤳攷㡤晣㈸㉤㜷攵㘴㠳㤱ㅦ愹攵慥㥣㙣㠲摣㉦㈷ㅤ愰敥㥢㤳昶㕡攰㜹㕤㉤㠷㠶㈵㈷敦㘰㤷㔰戶㜳㈲㘳扥摣晢慣㜳攷㌵挸愱ㄵ戰晥つ㙡扤挷ㅣ〴㈳慦ㅢ收ㄶ搶昳ㄴ挷㙦㈵㈷㠷敡搰㑤㑥摥㌲㠲㐳戴挰㤵㤳户㡤扣㡤㤶扢㜲昲㡥㤱户搶㜲㔷㑥戶㐲敥㤷㤳〳愰敥㥢㤳㔶㕡攰㜹㑢㉤〷㙡㈵㈷ㅦ㘳㤷㔰戶㜳㈲㈳戰㥥㥣散㠴ㅣ㕡㔸ㄲづ㙡敤㘲づ㠲㤱てつ㜳㌷敢㜹㡡愳愹㤲㤳㘲ㅤ扡挹挹㉥㈳㘸愹〵慥㥣散㌶昲ㄶ㕡敥捡挹㘷㐶㕥愴攵慥㥣㝣つ戹㕦㑥ち愱敥㥢㤳㘶㕡攰㜹㌹㉤㠷㑤㈵㈷晦挵㉥愱㙣攷㐴挶㐳㍤㌹昹ㅥ㜲㘸㘱晤㌶愸昵〳㜳㄰㡣晣㘰㤸㍦戲㡥㔷搲攱㡦攴㐴改搰㑤㑥㠲㐶㄰搰〲㔷㑥㌸ㄴ㉡つ昷晣搷敥昰扡㜲挲㔱㔲㤱晦愸攵慥㥣㜰㕣搲㉦㈷晦㠵扡㙦㑥扥搵〲捦㍢㘹㌹㠸㈹㌹㈹㉣㜰攴㐴㐶㈷㍤㌹攱㈸㈵㍥ㄸㄶ㠵慥搵ㅣ〴㌹㠹ㄸ㘶ㄱ敢㜹㙡㝦搴㈵昴㉦㜴攸㈶㈷ㅣ㝤ㄴ挱攷㕡攰捡〹〷㈶㐵晥㤹㤶扢㜲挲㌱㑢㤱敦搶㜲㔷㑥㌸㑡攸㤷㤳㡦愱敥㥢㤳㡦戴挰昳㉡摡戶戰㈴㌹㌹挰㤹ㄳㄹ㉢攴摥㘷㕤㘳㝦つ㕤㝣昰㔶㜵收攴㘰㍢㈷ㅣ㌲ㄴ㘶㙢㍢㈷ㅣ昷㤳搰户改搰㑤㑥㌸ㄶ㈸㠲慤㕡攰捡〹㠷〹㐵晥扥㤶扢㜲挲ㄱ㐴㤱㙦搱㜲㔷㑥扡㐲敥㤷㤳㜷愰敥㥢㤳户戵挰昳〶㕡づ昰㐹㑥㍡㌸㜲ㄲ㌱愳㝣慡愷ㄱ㘷㌸挸㐹㠴㐳㜹昸攰㠵㉢㑣捥ㄱ㜶㜲㌸㤲㈷捣㈳敤攴㜰攴㑤昶攱㜵扤て㈶㌹ㅣ㡤ㄳ挱㙢㕡攰㑡捥㜱㐶晥慡㤶扢㤲挳㌱㍣㘹扦㔹换戳㤳㔳挰㔱㌸摦㌷㥤㌵昴挳愴㝣㈸㙤㔵㍤㌲㠵㜵㝣昸㌵愲㐹㠹㐱㤹ㅦ㐷摤挷慣敦敢㙣㝥〹愹㘳㍤挷扣㔲搰㌴ㅢ㤷捣戴挳て晢㘰扤㉢〴㥤昹扢㐹慤敡㙢㡥㥦昴㘹㔳捦挵晢㈳昱㔶扢㔸㠵戱㤸挲㝦愹挸て收愹㑥㝥て昸晡㘷㙢昰㍢㌱挶挰搰㥡摡敡〳戰て㙤㝣㕥㥥㌳戸㌲㉤㉢㕢昷㠳㕣㔹挷㈳㍤愱㉥挰㈸㌴愰㐳㐹㠷㥥扤ぢ㌶㈱㡤晦㠳ㄷㅥ㉤昵㡦晢昴挹㉤㙣㜵㠵㐹㜵〲㡣搳ㅥ㔹㡡挳㡡㝥㐷改㐶㈸昸ㅥ愵ㅢ戴挰昳昶㕦㡥㐱捡㔱摡ㅢ㑥㌲㔷㜸ㄹ㕣㠴愳散㥥〰〷ㄹ昱挱㍢㘱愰㙢昵〳挱搵㡣㘳㡣挲㍣㤶昵㍣挵㠱㐲㌹㠶㥥㠲㑢㡥㑣㤸㠳㤳㠳㠷㈲昸扢ㄶ戸づ㑥㡥㉢㡡晣㙦㕡敥㍡㌸㈷ㄹ昹㤳㕡㥥㝤㜰㉡づ昲昹攵攴㔱愸晢收攴ㄱ㉤昰扣昴昷㔴㔸㤲㥣っ㜱收攴㜴挳捤扡㥡㜱挸てㅦ慣愹㘵㑥㠶摢㌹㌹挳㌰㐷搸㌹攱戰㥤散摡㍡ㅤ扡挹〹㠷昲㐴㜰扦ㄶ戸㜲挲㔱㍥㤱摦愷攵慥㥣㜰〰㔰攴昷㙡戹㉢㈷ㅣ㜲昳换挹㕤㔰昷捤挹㥤㕡攰㝥搷㙦㠴挳㜵昸㘰っ㤸晢㔹㑡㌲〹㈴慣㘶㥢㄰㙥搳㈱昰戸挵扢ㄶㄴ㠷改㈴戶㕢戵攰㐰ちち昹攳ㅥ〵ㅣ戲昳㍤㌱攴㉤㝤㕤散搷㤹搵晦摡㈲昷扡㈰捥愵摣捤攳昶㡦ㅤ㜲㤴㑤摥〸㕢㈵敢愰㡢昰㘶戳㈴㝥敦㜰㌴㕥搴㠷昷㤹攱㈷㡦昵㐲㘱扣挰㡦㙦㤸㌲敦捥戲愴挶挶愱昸戸㈴㕥愶搵㉣㍥㌲㠵搷〱㔶ㄴ攲㜷挴搲昸晤挹㥡㕦挲㝦㐹挰捡昴㝣づ昹攰㠴攴㑢㝣㠳扥㡢挲戹摡摢晤慥㉤挷㍢て敢昳㘱摥㝢ㄹ攴ぢ搱㝥摡㝦㐸〸㑤㈵摥昶て摦㙤慢㝢㌸愸搶〲㔲㤹㍢晤愸晢挱㜲㐵攲戸户㜵ㄲ戴㐲㈷㠳昰㘷戶㤴扤〷戸㝣㥤挲挶㘷㈱㕣㈱㠱挸㐲㠰㡦て㝥晣㤵㠲搳㐹捡㐰挲㙡戱㌹㘲慥㜵ㅤ㑡ㅣ〰㤴㐳㘹㡤攷㔰㔲㜵㤰昱㜰ち㑤愳㈱㐷㡣㔷晢挶㔸〱慤㔰っ㈴㍢挶㌸ㅢ㍢㘲攴㜸ㅣ㍥〱㙢〶〵㤵㈴㌳㐱挲㡡㠳㙦ㄲ捡㘵慥ㄸ㌹㈰㈷㠲㑢扤㌱㜲㜰㡥㌱㕡㡣㌱愸㉥昱㡤㉣㐱㈷㡣捣捥ㅣ晥攳㥡㌵㠷㉣㐷㔴ㅣㄱ挳〷㙦㡡愱㈰㑤㔲ぢㄲ㔶ㅣ晥ㄲ攷换㕤㔱㜱㐸㑣〴攷㜹愳㕡つ㤹㈳慡㘵扥㔱㥤㐹㈷昵㔱挱㤹戵㤰㉣㐷㔴ㅣ㤳挲〷㠳戵ㄴ㉣㈱愹〳〹㉢づ㐰㠹昳㈵慥愸㌸㈸㈵㠲挵摥愸㌸㐰攵㠸㙡愱㙦㔴㑢改㈴㍢慡㘵㘴㌹愲扡ㄷ㜶昰〹㔸攷㔱戰㥣攴㝣㤰戰攲㄰㤰㌸㑦扢愲攲戰㤰〸㔲摥愸㌸㐴攴㠸㙡㡥㙦㔴ㄷ搱㐹㜶㔴㤷㤰攵㠸㡡攳㌲昸攰〵㈶ㄴ㕣㐶㜲㌹㐸㔸㜱㄰㐶㥣㔷扡愲攲挰㡣〸㘶㜸愳攲㈰㡤㐴挵昳㌳愸攲扥㔱慤愲ㄳ㥥㤵昵㘷攴搵㘴㌹愲㝡〹㜶昰挱㉦㘵㔰㜰㉤挹㜵㈰㘱昵戲㜱㝥扡㉢㉡づ㡤㐸㔴愷㜹愳摡っ㤹㈳慡㔳㝣愳扡㤹㑥戲愳㕡㑢㤶㈳慡㜷㘰〷㥦㠰㜵㉢〵户㤱晣〵㈴慣晥㙤㥣㤷扡愲攲攰㠴㐴㌵搱ㅢㄵ〷㉡ㅣ〸㡥昷㡤敡㙥㍡挹㐶昰ㅥ戲ㅣ㔱㜱㜴〰ㅦ晣挲〶〵昷㤳慣〳〹㉢づ〵㠸昳ㄱ慥愸㌸㍣㈰㠲攱摥愸㜶㐳收㠸㙡愸㙦㔴て搳㐹㜶㔴㡦㤲攵㠸㡡捦攷昸〴慣挷㈹㜸㠲攴㐹㤰戰晡摥㌸ㅦ攰㡡㡡て攸ㄲ搵㜱摥愸㝥㠴捣ㄱ搵戱扥㔱㍤㐳㈷搹㔱㍤㐷㤶㈳慡㐲搴㈵慡つㄴ㙣㈴㜹〱㈴慣昸㌸㉣捥扢扢愲攲㈳戲〸扡㜹愳攲攳戲㈳慡㘳㝣愳㝡ㄹ㑡慥愸㌶㤳攵㠸㡡捦愸ㄲ搵㙢ㄴ扣㑥昲〶㐸㔸昱㠱㔴㥣ㅦ攱㡡㡡て愹㈲㌸摣ㅢ㔵㙢挸㈴㉡晢ㅣ散攰ㅢ搵摢㔰㜲ㅤ敤敦㤲攵㠸㡡㑦㠹ㄲ搵㝢ㄴ㙣㈱㜹ㅦ㈴慣昸㈴㈸捥て㜱㐵挵愷㐳ㄱ戴昱㐶㜵㈴㘴㡣㉡戴ㅤ〵攷㕤昱㘰摦昸㍥㠰㔶㘸㈷㐸昶㕤昱㐳㌶慥㡦㌱㥦て㈲つ㍤〶昱昹愱㔹㜵㔹㌴㤹㡣㉥㈸慣㉥慢㡡搵㑣㑦捦㈸㉣㥢㡢攷㍥扣㈸ㄹ晦㈹ㄴ㍦㡤㙡㝤っ㈳散ㅢ挸愴㔶㙦㔴㘴慦㍦愱慢㑦㐹㜶㠱㠴ㄵㅦ㌱㘴攷㈲慥扤收㘳㠷〸㡡扤㝢㝤㉣㘴㡥㈳愴㠵敦扥晥〷㑡慥㈳攴㉢戲敡昷㌳挲㝥扦㐴昵つ〵摦㤲晣ㄷ㈴慣㠶㠱㡡昳〲㔷㔴散昸㡢㈰摦ㅢ搵〸挸ㅣ㐷㐸搰㌷慡㍤㔰㜲ㅤ㈱ち㑦捥㡥愸ㄴ㝢摥攲攳㠷㙦敤㈷㉢㉥挴㉥っ㠶ㄴ㝢攳㈲昸㕥ぢ昸扡搴㐲扣㈷㜷㤲ㄱ㝣愷〵〳㈱戰㐲戰㕢挰扥㕡愳扢㡦ち捤㝥攲㝦昵㙣〶㘷㡡㍤㐰摡戰㌸㐳捤㠲㝣搹晤㤳戰扦㜶敤て扢㠴㈲昸捡戵㍦㘵㐶昰愵㜳㝦㡡㘸㤴晤㍡敥㤳搵㠲戵㌸㑡攲戰愵搳攱っ搳晣㌳㤷㐳昶敦挴攱㙥㤷挳㤹㐶戰换改㜰㕦ㅡ㘵㜷㑤ㅣ敥挷ㅡ㝢㙡攲㜰㝦愷㐳㜶搳挴敥㐷㉥㠷㘹㈳昸搰攵㤰摤㌹㘹戱搳改昰㈰ㅡ㍤ㄳ㈲㜱㜸㌰㙢散㠴㠹挳搶㑥㠷散㠱㐹昳㙤㉥㠷㑢㡣㘰慢换㈱㝢㙡搲攲㝤愷挳㕦搱攸㔲㠸挴㘱㕢搶搸扦ㄲ㠷敤㥣づ搹戹㤲收敦扡ㅣ㉥㌷㠲㜷㕣づ搹〹㤳ㄶ㙦㍢ㅤ㜶愰㔱昶㥦挴㘱㐷搶搸㜵ㄲ㠷㠷㍢ㅤ㕥㙡㥡扦改㜲挸扥㤴搸㝤挳攵昰㜲㈳㜸摤改戰ㄳ㡤戲㙢㈴づ㍢戳挶㕥㤱㌸㍣摡改㜰㡤㘹晥㡡换㈱扢㐹攲昰㘵㤷㐳㜶㥤㐴戰挹改戰㉢㡤摥っ㤱㌸散挶摡㕡搴挴㘱㜷愷挳㕢㑤昳ㄷ㕣づ搹〳ㄲ扢ㅢ㕤づ搹㉢ㄲ挱〶愷挳摥㌴捡づ㡤㌸散挳ㅡ晢㌲攲戰慦搳㈱㍢㌲搲晣ㄹ㤷挳晢㡤攰㘹㤷㐳㜶㜸愴挵㔳㑥㠷挷搱㈸晢㉡攲㜰〰㙢散愶㠸挳攳㥤づ搹㐷㤱收㑦戸ㅣ戲摦㈲㠲挷㕤づ搹㤷ㄱ挱㘳㑥㠷㠳㘹㤴摤㄰㜱㔸挲ㅡ㝢㈰攲㜰㠸搳㈱扢ㅦ搲晣㈱㤷㐳㜶㐹㐴戰摥攵㤰摤ㄴㄱ㍣攸㜴㌸㠲㐶搹挳㄰㠷㈳㔹摢㡣㥡㌸㍣搱改昰㌵搳晣㍥㤷㐳昶㌶挴敥扤㉥㠷散㠱㠸攰ㅥ愷挳戱㌴捡捥㠳㌸ㅣ挷摡扢愸㠹挳昱㑥㠷散㌴㐸昳㍢㕤づ搹㤱㄰挱ㅤ㉥㠷散㕣㠸攰㜶愷挳㐹㌴捡摥㠰㌸㥣捣ㅡ㍢〱攲㜰㡡挳㘱㌱敦攲攴㜲㐹㉡㕥㐸㘲㡣晤搹攵㥥㜷㜴昱戲搶攵㥥㜷㜹ㄱ摣攲㜴㝦㌲㕤晣〷㈲㜱㝦ち㙢扣㌷㡢晢㔳ㅤ敥ㄵ㙦捣搲晣〶㤷挳㙦㡤攰㝡㤷㐳摥挰愵挵㜵㑥㠷㘷搰攸ㅥ㠸挴㘱㤴㌵摥㜶挵攱㌴㠷挳㘲摥㌴愷㘲㔷㠳昳㔵昹ㄹㄵ㘷㥣昱㑤㜱㝥扢搶昹扦㍤愱㘸攵扦㥦摦㜲挹收㔳〷散昸㝥昵敡捤㕢㉦搹昸晤挳搳〶㍣㜳晤昵㝦㍦㜱捤挶㉤晢挶慦つ摥晦捤攸㙢ㄷ㜶㥢戵㜰㑥㝣㜲愷攱ぢ㑦㥡㌹愱摢昸㝤㍡攷攵㌵㙢㜶挴㝥捦ㅥ㜴㘴愴㙥捥〳敡㠹㌷て慣㔱㜲愳㠴㠳捣㘴〹捡㠱〸㙦㤸搲ㄳ愹㐰愱㐵㕥㌱敦㜵㑤ㅡ㠶摣㍥ㄹ㠶㤹〳㤶㌰㜸ㅢ㤵㌰攲㜶ㄸ扣〳㌶㘹ㄸ㜲㔳昵㠴挱㥢慢㠴㌱挳づ㠳昷挵㈶つ㐳㙥戵㥥㌰㜸换㤵㌰㘶摡㘱昰㙥搹愴㘱挸つ搸ㄳ〶㙦挴ㄲ㐶㤵ㅤ〶敦愱㑤ㅡ㠶摣㤶㍤㘱昰昶㉣㘱搴搸㘱昰捥摡愴㘱挸捤㥡㘱㤸㠱㜸㤴〳ㄱ摥戴㈵㡣搹㜶ㄸ扣摦㌶㘹ㄸ㜲ぢ昷㠴挱㕢戹㠴㤱戴挳攰㕤戸㐹挳㤰ㅢ㍢挳挸㍡㘱㜹㠳㤷㌰搲㜶ㄸ扣㌷㌷㘹ㄸ㜲扢昷㠴挱摢扥㠴㌱搷づ㠳㜷散㈶つ㐳㍡〱㥥㌰搸ㄹ㤰㌰收摢㘱昰㍥摥愴㘱㐸搷挰ㄳ〶扢〸ㄲ挶㤹㜶ㄸ扣扢㌷㘹ㄸ搲㘱㘰ㄸ㔹㘷ち㍢づㄲ挶㐲㍢っ摥昳㥢㌴っ改㐶㌰っ㌳搵㡤㜲㈰挲敥㠴㠴戱搸づ㠳昷晥㈶つ㐳扡ㄳっ㈳敢㑣㘱户㐲挲愸戳挳㘰㡦愰㐹挳㤰㑥〶挳挸〲㠵㥤つ〹攳㙣〹㐳昱㝥㉦摤㤵㐵扡扢㌲ㄸ㑤㌸慤挶㍢戰〸ㄶ扡〴扣㈷㡡攰㜷㉥〱敦㔲㈲㌸搳㈵攰㝤㐳〴ぢ㕣〲㕥挹㐵㌰摦㈵攰戵㔵〴昳㕣〲㕥敤㐴㌰搷㈵攰昵㐷〴戵㉥〱慦〸㈲㐸扢〴㍣㐷㐵㤰㜲〹㜸搶㠸㈰改ㄲ昰㌸ㄶ挱ㅣ㤷㠰㐷㤶〸㘶扢〴挴㕡〴〹㤷㠰搹ㄷ㐱㑤戶愰昹晦〱ㄵ㔲㈱㕤</t>
  </si>
  <si>
    <t>Decisioneering:7.0.0.0</t>
  </si>
  <si>
    <t>CB_Block_7.4.0.0:1</t>
  </si>
  <si>
    <t>㜸〱攵㔹㝤㙣㔳搷ㄵ昷戳攳㘷㕦㍢〱搳㡥愱㡥㔶㑤㌵㔸㑢〱捦㜶ㅣ㤲戰〵㐸ㅣ㍥㔲〲愱㐹㐸㈹敢㜸㍣摢㌷㠹挱ㅦ挱㝥㘶〹つㄲ㉤㤴㙦ち㔳㠱〹ㄵ挲㔸〵㘱㥢捡㉡慤㉢㈵挰扡㜵㤳搶愱愹敤㌶㘹晦慤晤㠷㈴㐴㘳愲㥢戶愹㥡㌴戱昳扢㝥捦㜱ㅣ㍢慣ㅤ㈰㑤㝢㔲㡥敦㍤攷摣㜳捦㍢攷㥥㜳敥㍢㌱㐹㈶㤳改㌶㍤昸挵㔳㠲挱挳慤扤㈹㡤挷摣㠱㐴㌴捡㐳㕡㈴ㄱ㑦戹敢㤲㐹戵户㈹㤲搲㉣挴㈰㉢ㄱ愲愷慣㑡㉡戲㡤摢㤵慤㍣㤹㈲㈶慢挹㘴户㌳㌳愴攸㝦㉥㘳挲戰㡡〱捤㠸换挴㘴〲愵㌶〲㙤㠱晡收攰㈶摡愴㔵㑢㈴昹扣昲昶㡣愸㕡慦搷敤㜵晢扤ㅥ㡦摢㌳慦㍣㤰㡥㙡改㈴慦㡤昳戴㤶㔴愳昳捡搷愴㠳搱㐸㘸㈵敦㙤㑢㙣收昱㕡ㅥ昴㔴〴㔵㝦戵搷㕦㔹搹㔱㔳㔳㕤㙡㈷挹慢㥢〳昵敥搵㕣扢㑢㌲慤㜸〳㙦〳て㐵昰慡㥣㈷㈳昱㑥㌷敤㌰㑥㝦㜷㜳户收㙥㙥㙤攱㕢搲㤱㈴㡦昱戸㠶㜷㉣㔵搶㈴㜹〷㑦昲㜸㠸愷愶㈸㑢㝢㐲㍣ㅡ攰搱㘸ぢ敦㐸㌹㤵攵挹㐴扡扢㌱ㅥ收㍤㈵㑡扢㥡戴㉢换搳㤱昰㉡戵扢㉣戶㌶挵㕢搴㜸㈷㕦慤挶戸㌵〶戴戹挴㔴㘲㌱㔹敥愸㐶愰扥捡㍤㙥ㅢ愸㘱㉦捦搳ㅥ〶㈲㠵㔷昲㘴㥣㐷摤愴㌴捣㔶挸昷㉢搴㔴㤷愶〶愳㕣㜲敡㈷〳捡㐰愶㠳㌱㠲㜸㤸〳挰㐹㐰㉡昹ㅢㅤ愸㕣㑥㘰捤㡡㙡㔶㠲㘶㈵㘴㔶挲㘶㠵㥢㤵づ戳搲㘹㔶扡捣㑡挴慣㙣㌲㉢㥢㠹挷㜸散㌶㥢㔹㝦㑥搶慤㜵㡤戴晣㜶昹㘵昹㠷晢慤捥愶㔷㈴㥣㈱戸挲挱捡㜴㜶㌶㠵〶㙣㉡〱㐹晡㠴㜶挶敥愵敦敤晤昸搳摥挵捤慦晡昷敦㙣昸㘵捦㍡〹愷㉥戳㙣㥡戱散〱㉣㝢㔰㉣扢愹㉦摢㜶㜰晡昶晥㤲つ㑤㙦㉤晦挲愶ㄹ㑤㤵敢慤㌸愷㕦捤㌳㕢ㄱ愷㘷㡥㜱㘴㉢晦摦㜱㌹愹晣㜹㕣㍥摤戰攰ㄷ㘱挱ㄹ挲㠲㌷㜴ぢ晥摤扤㘱挶ㅦ㑦慤㙣戸愸㝣昲摡戱㡦ㅦ昹㤹ㄵ攷攳戳㥦㔷攴つ㈶㡥㍣〵㜹捡ㅡ㕢㤶㐸愶㉣㤶㐹捦收愴㐴昸㠴㍤〴昰㈵〲㔶㥣搵㍢㐶〳摥㑥㔲愵愰㉤㐶㐱戲慡㌳㘹㡤㘵〲戱㠱愷㐲㉣㐶愱㉡㠲㔶愶㔱㌴捤㑢㘳㠱㐴㕣攳㍤㕡㠳慡愹戶搸ㅡ㤵愲㕤㥢㐲ぢ㠹㙦慥㉥愰搴㤸㐲㑥㜶〲㜱㉥㠳㘲㐸㉤ㅢ㐳㤰昰〷㡤㔹捥ㅥ㔹搹㤹慤㤸搸〷㠲㌳㈳㐸㉤ㄳ㌸㐳愴㐳㥦㤱㍣㤷ㄸ收〸㜳ち㐴㐶ㄲ㙡〰ㄵ〱㑢㠹晥㤳㤹挸昲㤷昳挲㘰㝣昶㈰つ挹㐴㌸㑤㜶㜹㔲㑦捣㉡㈴㈶ㄴ㕣慢㐵愲㈹㌷愹㈱搲㈱攴摣敦晤敥㤶摥搰㍤昳㝣㝡摢昸㜵挸㌳㘹攸ㅡ㔷ㄹㄶ晡ㄶ捡て㠳㠱㈲㐷㘷愴攳昹〸㈱ㅣづ〶㜶〶敡㐴攲㘴戴ㄲ㘴摡㐹捤㉦㤲㜶㔳㐲つ㉦㔳㐳㔴㜱㙤㝡扤戵〷ㄲ戱㙥㍡戳㐹ㄷ㜲㝤㈰ㄱ收㙢㤲㠹慤㤱㌰㑦摡㠱㘸愵㌲㕦㠲㐸㤴挵㘱㑦搱昱戰㤸慣㔶愷扤搰㕥㡤㠶慣㔹〵慥ㄱ㡤ㄳ攴摦㝣扡㝡㌱戲戰挳㈱敥〸戳昰收戳〹㐸挸敦挸ㅥ散㉢〰㡦〳㠵㑣㡦搸捤㍣戹昶㝤㠲㔰㘵攳散㍢搱㝣㑦ㄲて搹ㄶ慣㐵㠸㤳搱㈴㔴ㄸ搸ㄷち愳㠸攸ち㝢㈱捥㐷㐰〲㔲㈸㕣㠱㠱ㅦ㈸搴㤸挲ち㔷ㄲ㈵敦㐰昸ㄷ㑥㔴慢ち〲ㅣっ摣㐵㠸㤳搱㈴ㄸ搶搰ㄹ晡敢㍡㉦㠲戸挵〴㈴攴㜲愱昳ㄲっ敡〸㔸㤱昷㈶㑦㡥㔴㌷晥㑦㤳㘳㠹㤱ㄵ挷㈵挷㌹㠵㜲㕡昶㘲㤵扤ㄸ㉣㑢挷㤱ㅣ收晥㘷摣㙤扤摤㍣〵晥晢㥤〸敦昷㝥㜷㌳昱㍡慣㍦愵㡣昹㔹㉣㡣敦ㅤ摢㔶㤴㜰㐵愱捦ㄷ㥡〱攳㤰〳〴㥤捤慤㔹攷㑤㡣扥愵攰㜳㌰㌰ㄶ㈱㑥㐶㤳㜰㙦㌲㐲㌳㈷晦㌵㐱摣㉡〲ㄲ慥㉢〶㠳搰㈹㤳㈰㔷㠳愱ㄹっ戸捡ㄴ㘰㔸〳㠶愷挱㠰㘲㘲㌰㝣㐰㘳㠷㐳愴愸ㄶ㌰戴ㄲ㜰㈱搹㐲戴㜸㙦㤳㑢愴㕤㄰摢㠰㐷摡㌵㔶攷散扦ㄶっ敤㘰㐰㑡㉥挰昰っㄸ搶㠱〱〹搷㘰㜸㥦挶晡晥捦㠲㘱㍤〱ㄷ㜲㘷捥晥㈲㡢㠲昸つ攰㤱㐵㡤搵㌹晢㍦〷㠶㙦㠲〱ㄹ戶〰挳〶㌰㈸㘰㐰昲㌴ㄸ慥搱㔸摦㝦㈳つ㤹㑡挰㠵㍣㤸戳扦挸㠸㈰〶㠱㕦㐲挰㔸㥤戳㝦〸っ㘱㌰搴ㄵ㘶攰㘰攸〰〳㑥㠸㈱攱㌵ㅡ敢晢㜷㠲愱㡢㠰ぢ捥捥搹㕦戸ㅤ挴〸㠸㜰㌴㠸昲㈶〲戳〳昵㠱ㄶ愵摡ㅢ昴㠵㉡㍤㌵㙡㑤戰搲敦攷㕥㥡㉦愸㔱㍤ㄵ扥㜰㌰ㅣ慥散昰扢挴戹㈰㜶戶㤹㠰ぢ㈷〱ㄲ㔸ㄴ㌳㜱㈴㌰ㄳ㌴ㅣ〲㉢晤挹㜱〲㘵㠱㝡㠵㙥㜰㜵攱慤慤㥡慡挹〹㐲搹㤴愵㕢攸づ搰㉤㜷搳㘴㑡㠶摥㑡摦戵昸㠸㤵户㡣慤愱捦捣㘸㍡捣攵㈴愱愶㠱㑤㝣捤㌷㠶改晡ㅢ搱㝡㕤㌸㘶㘲㥢ㄴつ㔸㠰㈷㌵㌵ㄲ搷㝡㘵㡤愶扢愵攷晢㕡ㄲ〹慤㙦昴㝢扢㠶㝦㜲愰㙦昸昴搱攱ㅤ〳㐳〷㡦て㥦ㄸ扣戱昳敡搰㠵晥搱ㅦㅣㅣ㍥㜶㘲攸昵㜳㈳ㄷ捥㡣ㅣ搹㍤㜴改挷㐳㠷摦㘸愱搶㠰㌲㝡收搲挸慢ㄷ㠶〶捦㡤敥㌹㝣攳捣㜹㜷㑦㌴ㄵ敢ㅢ摥㜱㜹昸晣㤹愱晥〳㝤㐳ㄷ捦㕥扦㝡㤲㘸㐳㉦ㅣㅥ扡㜸挱ㅤ㔸摡搲㔶搷戸扡敤搹㈷收㝢摣扥敡㜹〰㜳戶㤷㉦慡㉤昷戸㙢散㜶攱〳挹挴搲愴㤵つ㠷㕦㤸つㅦ㈱㤶摣敦㔸㘹㍦㈵ㄷ㝣㕥㍥㜶昳㑦㉢昶晥昹㕦换〶ㄶ慤㜸㙡㝢晢挲㐳搲㍥㥤昰攱㤱敦搶捣㜱扥戸昲㝣㍤晦摤戵昷㍦㙣㜷㈱㕡㠴ㄳ㝢㘸㤰㜱愲捦㕦ㄳ昴昹㉢㝣愱ㅡ㥦搷捦㐳搵搵晥戰户挳㑦つ㡣ㅡㅡ〷㝤㔵㉥ㄱ㕣挴捥㝡〹戸㄰㑥挲㠹摢㌰ㄳ㜱㤵愵㈱㤲㘰㕤〶㈷㌲戸㡤挱㕤っ晥㘱昰㠸ぢ㘱㈶㌸㘰㝦昹㐵〲摢敦㤹搱㐷㡥㥥扥㍥㌸㌰昲昲㥥ㅣ㜳㝢摣㝥㌲昶㠲ㅣ㕢㤳ち㈶㌲㌸摢㐹扦㌶〴㝡ㄱ㕢昷改㈶つ戳㠴晣敥搷敢㥥㍡㙥扤昹㤷攳㕤㍢㕦㤲㥥㉦㘶㙢㘴〶㘱敢摤㌴挸搸㍡ㄴ㕡㔰㔹ㄳっ晢慢慡挸捣扥㤰㔷慤〹㔷晢愸㕢攴愹〸㜱㝦㘸㠱敡ㄲ㠹㠴搸搹ㅥ〲㉥愴づ㘱敢扤㤸㠹ㅣ㤲愵㙤愴㤱㌸挹晢㘹㤰ㄷ㌰〷〸㤵つ㤸㠳㌴挹て㤸㐳㘳㙢㡣㠰㜹㤹㔰〵〲㐶㈵昴㤸挳㡥搰㙣搷㍤っ㤳㐳挷慥㕦㍤㜴㘳㘰ㄷ挲收攲搹攱㤳愷㜳㕤㐷㡥昳攷㌸づ攱〰挷㝤㥢㝥㙤挸㤰㐵ㅣㄷ搷晤㜳晢㈳换慤㌷㕦昹愰㜹㡦搳㍡搸㍦晢ㅦ㝦㤰㘲挵ㅣ㠷㤴㉡ㅣ㜷㤴〶ㄹ挷㔵晡挲ㅤ㘸改㜱㌵㐸戱搱㔱愵㔶慢㌴昳愹㐱㝦〵㜹戴愳挲㈵㌲㌰戱戳㘳〴㕣㕣㤷挰㡥㘳㈶㤲㙦㤶㠶㜴㉢㉣ち挷㌱戸㡡挱㐵っ㍥㘱昰㠲ぢ戹㔸戸昶ㄴつ㥣㤴昵㠲㙡㌰ㄲ愵昴㈵昷ㄳ攲攸扤戳晦攸ぢ摦ㄹ㌹㜶㘲攴捡攰攸㠹㡢ㄴ㌷户慥散ㅤ㍤搵㑦搹㙦昸愵㠱㕢㔷昶攵昸㘲㍥攵㍣敦搲戹ㄵ㥥㉡㜲㡡愷愲㜲捥昶㑣挹㠶㍦㑥㤳㡥㌶㔴㡣㈲晥搸愸㥢晤昷敢㐳戱扦㙡て〵㜶㝣昴捦ㅤ摦㍡昵㜶㔴㔲㡡昸挳㡡〲攱挹扢愵㑥攸㝡攵昷ㄸ㘵㕡㌴㍤搶㤸愲慥㈶昵㜰摢ㄲ㜵搹摥攵㌴昱搱㐸昸戹㐶㐷㘷昶ㄸ愶㉥㤸㑡㐴搳ㅡ㌷㤶㌵㈷戳敢愸㝦㐱搷㌲戱㡥晡㍦搳挷㘶㌹㥤㡢㤹㘳搸挶㜸㡡捡ぢてㅢㄲ㔳搴て㉣㌱㕢愴捡㍢扤〹㔵㍥㙡摡敡㍤ㄶ愳㌱㙢愳搷㤹㔹攰〳戶㍥愲㠹㔶㌸攸ㄲ㐳㘹㤶㔱摡㔹敤慣扡㔹搴慥昶昸慣捦㤱㔹㍦摦㥥㠸㠱戱扢㈸㜶挰攳㘰㘷〹㑡愸攱㄰つ㔴改㌹〲搴㠰㘹㐸挴愸㥣摥慤づ㌷慡㕦晥搵㔹戸㍤戳㑤戶搵㙤ㄴ㜷㠴㑣㘹慣㌹ㄴ㙣㑢㜲搱愴戶㡢〹㝤户㤴挵㥥㐹㈴㌷〷ㄳ㠹捤攸㐸㑤ㄱ戳㔴ㄷ攷ㅡ晡挶捥㔸收㡥㠰戱㈴㐹㤶㜱㈵㌶户摣攲㈵攵〱〲㔳㠷昷敤ㄸ㍥戹㉦㔳搴㐷摥㜸㐷㍥㑦㐸ぢ㌵慣攵敦搳攰搱㜵敢搶攵摦〷收㘷㈲㑢㕣ぢ愴㜶晤㥣扦摢㌲戵晥搱㌷ㅦ㕦㜹昶挹摦㌸攷搴㍥愰㑡㙢㜵挲㠴㈶㌳ち㉦㠲㐰㘲㈸摢昲敢〴戲づ昶㑡㉤戴捣昰㠴㠳晤〸㝣愸捤〶㑡㐲㘵㠳㉤ㄹ㜴㘷搰㤵㐱㑦㘹㔵㌱㍤㥡㜴挲㠴慥昵ㅥ㕡㤶搱㘳㌷㡤攴户㈰捡㌸㘸㤵㔲攳㌸㍤摥挶ㄶ愸㕢㔹㍤㤰愸愱㠷㝣㠹挰〴ㅢづㄲ㔲搸昰㌲つ㤶晣户㜷㉦愹愱搸换〵㜴㐲㝥㙦㕤㐲攲捥扣ㅣ搲扥晣づ㠱散换昹愵㈵攳㕥敥攷㐴㤴㤰摢戳㉦㠷慣㈷㡣㡣㤷㤳㝦㐱挰㐲挷㡡攱㘵愴慦ㄵ搳㘵愱㑥挸敦㔲㤷㈰挲㈶㡢㜶ぢ搱㙤㌱㐵挵㍦挱散㌱㈵捡攳㥤㕡㔷昶ㅦ㕦ㄴ愹㜶晡捦搷慦㠸〹㐵ㄲ㡦㠴㘳〱愹散㍤〲㔹㉣㥣㈴戰扦捥挵攲敤〴昶㕡づ㜶㉡挴㈱㈳搸改捦㌴ㄵ㘲挶㘶㔸㍥㌶挳戲散捣昹㙦㈷敥㌴㕢</t>
  </si>
  <si>
    <t>㜸〱敤㕣㕢㙣ㅣ㔷ㄹ摥㌳摥㕤敦慣敤搸㡤搳㑢㑡㘹つ愵昴攲攰挶㘹㐳㈹㄰㠲㉦捤愵㌸戱ㅢ㍢㈹〸慡捤㜸昷㑣㍣捤捥㡣㍢㌳敢挴愵㔲㉢㘸㈹〸ちㄲ㌷㔱㈸ㄷ㔵〸㠹〷㙥㉦㕣晢㠲㠴〴㐲㐵攲〱㤰㤰㜸㈸ㄵ㠲〷㄰㡡〴てㄵ慡〴摦㜷㘶㘶㜷㘶搷㍢㜶户㉤戸挸愷摤摦㘷捥㙤捥㌹晦昵晣晦㤹攴㐴㉥㤷晢㌷ㄲ晦㌲攵㤹戹㘶㜱摤て愴㍤㌱攳搶敢戲ㅡ㔸慥攳㑦㑣㜹㥥戱㍥㘷昹㐱ㅦㅡㄴ㉢ㄶ敡晤㐲挵户ㅥ㤴愵捡㥡昴㝣㌴㉡攴㜲愵㤲慥愱㥥㠳昰㌷ㄲ㍦攸散㌵㤸〷㔸㥡㤹㥥㕦扥ㅦ愳㉥〶慥㈷昷㡤㥤〹晢ㅥ㥡㥣㥣㤸㥣戸㝤㜲晦晥㠹晤晢挶㘶ㅡ昵愰攱挹㐳㡥㙣〴㥥㔱摦㌷戶搰㔸慥㕢搵昷挸昵㈵昷扣㜴づ挹攵晤户㉤ㅢ户扦㙤昲昶㠳〷捤㍢敦㝣摢㈰㕥㥤㍢㌹㌳扤攰㐹搳㝦㠵挶㉣㜰捡户捦捡慡挵戵㐹改㔹捥戹㠹㤹㘹晣㥦㤸㍦㥥敥㤸㔸㕣㤱㌲攰慢愵㈷㥤慡昴㜵㜴ㅣ戰愷㝣扦㘱慦㜲昳㜴晢〸㤶㕡㌵晣愰㘰捦挸㝡㕤户攳㔱㑢昶㍣昶慥㙥慣て摡㡢搲昱慤挰㕡戳㠲昵愲扤㠴㠱㙡㐳昶㘹㕦㥥㌲㥣㜳昲愴㘱换㠲㝤戴㘱搵昲㘱捡昵摤ㄸて㤱㥣㤸㕡晥挴㤴㙦捦慣ㄸ㥥㥡㤱捦㡤挹㘸㝢挴慢愶摢㕥摦㝤㕣㑥㕤扤㠱㘳摥搰扤ㅤ㙡捥ㄸ㕥戳攵㜸昷㤶搱攲搳㌳戸戵㝢晢挴ㅥ愵晢摣摣扤㡦摡捡㜴㙢㌱㄰搱户摡㔱㉣㐶㉦ㄲ昴ㄳ㤴〸㠸㐰扤㑣㌰㐰㌰〸㈰昲晦〰㤷㈴㍢戲㑡慢ㄸ㕡㘵㔹慢㔴戵㑡㑤慢㐸慤㘲㙡㤵㜳㕡㘵㐵慢㔸㕡攵㝥慤㜲ㅥ㙤攲㔴敡敦搷愲昴昹㥢㠷晥昵扢昱敡捣户敥晥攷ㅤ〷㝦㌶㌵㌷戸ぢ㡤敥㠹㈶㌵敢ㄹㄷ㐰㙡㉤㉡㍥㌰〱㥥搸ち㔷㠰㈹捣㠳收ㅤ收攴㘴敤攰㝥攳㌶愳挰㘵㘵㈰㍦㐵㈸㈳㘸㍢㘸摥㙢㌹㌵昷㠲挲摤㌵搳㠶㉦㕢ㅢ㌷ㅥ搵㑤扢つ愷收扦㙥攳捡挵挰〸攴搵敤㜵慤㐱㍡扡㉤㠲慤愴慦摥㜷㙤㝢户㌳㐶扤㈱愷㉥㕡㘱昵敢摢慡敤〵捦㕤敥㕥㝢挴㤳て㌴㙢㍢㘶㌴〵愱戶愶挶敥㔸㘵㔸ㄵ捥㙢㙣㘶挵昵愵愳愶㌷㙥㉦㔸搵昳搲㕢㤴ㄴ㠹戲愶㤶㝡㌹慢㈲慥ㅦ㥦㜷戰㔰㜰㙢敤㡤挹㔲昳慥㡢〱㤸㔹搶㌰摦㔵改〵敢㑢挶㜲㕤㕥㤱㙡ㄲ扥ㄳㄵ㝢㔳挵㐷摣㙡挳㥦㜱㥤挰㜳敢改㥡愹摡㥡〱㐹㔳㍢攱搶㘴㍥㥦㔳㐲〱〲户慦㑦㠸摣㉤摤㜹㐱㈱㈲㠱㘲㌲昲㔵㘹戲㥢㌸㠵搵㘱ㄵ㜵㐹㥡搴摥戴挹㘰㥣慦㤲㌱ㄹㅣ㤸㔸ㄳ昵〷㕦㝡搳㈶挳㌶㌱昷敡㌶搶戴搱㘸昵㜷慤㐹㈷㌸㘶㌸戵扡昴㌲戵㥦攰㡣昴㘱㠰挲㈵〸㠴慥扢㐷㔵㈷㉥㡡昵挲〵慢ㄶ慣ㄴ㔷愴㜵㙥㈵㐰ㄹ㌴㘴愹挴慤敤㐸晡㘵㈸搲㜷ㄳ㡣〲㤴换戹攲ㅥ㌶㉡㤶㤱㜲〵㑡愷っ㕥㑥〹㜲昶㑢昱昲愰㜹挴慡〷㌲ㄴ捡挳㈶㌰ㄲ㙡㌵㠵扥㈱㤲愸㘷㔴㐳㠵戱挷㥣〱㤵ㅡ㤶ㄳ慣户昸戶㠳㑢㐲㈲摡㤱〵摢㑥ㄶ㔰ㄴ愴攵㐱〶慦㠱㘸摡愴㐱㜶攳〴ㄱ㤱つ㌲㌴㍢㐶㑥ㄳㄹ摢㘷挸〸戴㑦ㄲ㈱㕢敦敦㉥㈳㐸散㥤㐴捡㑥㕤昹㜱㐷㥡㙤㘴换㠷搲散㜲㙣㥣㝥〵挱㤵〴㔷ㄱ散〵㄰㝦㠶㠴愳㤴㐳㍥㥤昴搷攱㔹扦㠶攰昵〰㤰㑦㍡㘵㑥㈴慡㘸㐳㙤挵㡥㘴扢㈱搸挹捡㈸づ㐵ㄱ㉤攳愶㥤㌹㘴㉢㐴㐷㔶攷昶搰戵㜹愵㘳摦摣㥤㌶㤳换㈱㐵㘶㌴㑤慥㜵㤳愶挹㡤㘰搳ㅥ昵搶㜵攸慡㡦ㄱ扣〱愰慣扦㤱㄰捡㠵〶敦搶㉣㝡㥡㤴慦〹戳㈸㌴㠶㝡㔴昰ㄱ㈱昳〸㤰㈱攴㍡㡥㉦㍢㌶㌴捤挱㜱昳㌵㙦㐳敦敢捥摦ㄱ搲摢昴收㡥摥愱扦攸㈵㕡搱搷㠳扤挴ㅦ扡敡㤸ㅢ㔰慤扦㤹攰㐶㠰㌶ㅤ挳搳昷㑢昵ㄴ㈸戳搸㑥㘰㙥㌷扤㉥捡捡㕤㕡㕦㤵㑡〳つ㥡㑢㠶㜷㑥〶昰㘰ㅣ㥦㠵㉤散㝡㥥慣攳㔰㕢㔳〵㍣扦㕣㤹㉥昴㡦㜸慥捤昲ㅤㅢ搹㝦㑤㈸㠶㝣㕥敢换戵搹挸ㄹ戶㘶挲攷㤴愰ㅣ敡攰摢扡ぢ㠹㐴愷㌴㜹戱㕦昶昹㜲㐷㤲昴㈰㐹㙥挶戶敡户〰㐰㑡㠸摦㜶㤵㈸晢搸散㉤慡㔹摡㘲愵㠷㉦攳㜴搲收㐳散㤰㈳〳愱挳㜶ㅡ晥〳㝦挸㕥戴散愶戰ㄸ戰ㄷ愴㔷㠵㙦挱慡换㜲攸㤶愵愸搹㤱ㄵ慦ㄱ㔹搱搷搷㜱㥥捥昰慦㈹㍡㘹㤳ㄲ㤹摣㥥㔹㤹㜱ㄶ㙦ㄱㄵ摤㤰ㄴ㉡ㄹ慥愱愶〴㈲攵戱敤㡥㠸改㐱挴摣㡡㡤搳昷ㄳ㑣ㄲㅣ〰㈸晣ち㤲㘶慢ㅢ捦㜰㔸晦ㅡ㕤摡㤵㑡慥㐴㌴㈸ㄷ攱戳㕤㠵搵㐱扥收慤〴㜷〰戴㤹㍦㜴㐰㘶㄰愲㐲㜹㠲㄰㔵ㄸ挳㍣㘳挹ぢ愴㠱㕤㈶〲㑢㌳つ㍦㜰㙤㐶㤶㠶捣㔹昷愴ㅢ捣㕡晥㉡㈲㔱愳㘶㤴戹㜷㐵㍡愰㉥て戶㑦㕢㤹扢扡㉡㙢扡戹攸㌶㈰摡㡥捦㙥㠷㠳㌹戶〳戶愴㍡㥢㙢〲愹户昳㌱㠶㄰搸㘹攵㙦愵㌷㜶㑢摥㙦ㅥ晡㠶㕢㍢扡㘴〵㜵㌹㘰㠶㑣挷㝣挹挴㉥㈲㜲㔰敢㌷㤷㔶㍣㈹㘷㠷捣愳㥥㔵慢㕢㡥㈴㌲㘰㘳㌲㔸㌷㈷捦㈱㑡戰攰㌲〶攸㍡㐳收㤲㘷㌸晥慡挱㠰攲晡敥搴㤳ち㡢ㄴ捣㘹换昱昱ㅡ㠵㐵收㠷捤挵ㄵ昷〲㈲戶つ摢㌹㙡慣晡摢〲㉢㈴晡㌰㈹搴〸㑤㘸㥡㈸㘹愵㕥昱挳〳㜹㉥㐷摥换ㄳ㈸㕣攵ち昴㤹㘷㘸㙦摡昵㔱㡣㠶㜶㍡攷㌴㠸攸㔱戳戰㉦㔳ち㤳㔳昵㍢搹攷敤〰㜷ㅦ㍤㝤扣ㄵ㤹㝢㔹㌱敢〲扤晣ㄹ㌲㕥㤱㐵㌳㄰㐲ㅦ摤慥㤰㔴㔸㐶捡〱〷〲攳㝣㙡㈷扦戲愹摡㤰晡㜶戵戲㐷㄰㐹ㅡ㌴攷㡣㘵㔹㐷㍣摡㌶㠲㕤攱〳捤㔸摢愸晢㔱摤㡣㙢摢〶㐹㡢㘴戹㔸㌵㐸挱㔳㡤挰㍤㘱㌹扡〹愰攸㉦㉡㌲㉥愲挸戸愸㡡〶捤㔳っつ慡㍣挷㜲捦ㄹ㥥ㄵ慣搸㔶戵挴〷㠶敦戶〵㑤㠲挹㈹㜹攳ㄴ换㡣戱㌶㙢晥㌴㑣㌶㝦〲攸㥥㠰ㅣ攵搶ㄱ晤愰㕣㑤ㄴ昱㥦攸搱戱〴〱愳㍣愵晡㍢㌱㕡㐱摤㡥㠰挸㔱改㔲㝣〷攳搲挳㈸〹㠵㄰戱㥥㐱㈲昰ち㈶㠴㍣㕤摣㐵昳戴㘳〵挰ㅥ㌱㜶挴ち㘶㝤愰ㅣ〰㔹㜵扣扤㕡㘱㌵搱㘹扣愹ㄵ慥敢慣㑡愹㠹㙢㍢敢㤳㝡攳㑤ㅢ㔴㠷ㅡ㈵愱㐸㌶㙢愴㌴换〶㜳摣㑥慡㐶㈸挵ㅤ㙢ㅢ㤱攵㌶㙤敤㍢愵挸换㔰㑣㡡㘶㜲晡扢ㄴ愱㈰搰ㅢ改㈸晡散戳挹㈳ㄱ戱愱つ㔰愶㥥ち换㠶愲㤰攰㜱㕣㍢愹挹㜲昴〴晥摥ㄵ㘵攷ㅢ㐱慡挶戸㌸ㅡ搵㑣搵敢昳づ慣㠴慡攱搵戶〹㑢㘳㙤愱㠶㔱摣搹慢昶て户㌷挱㠸ㄱㅢ㌲㉣㤲攱〷〶ㅢ㠲戹ㄲㄱ㔵㕡㘷㐳摣敡㘶㜱㠹㑦㈷愴攱㈸っ㉣〶戵㔹戹愶捣戰㤶㈵㍦慡㍡㌴㑦㡢㑡㡥敡收搴戲て㤵ㅥ㔰㡥㐷㌹挵攰扡㜹㡡㙥㈹㕣㘲㠰搸㡤㜲ぢ搵〰愱摤收〰㍣ㄹ㙣ㅦ散㘰㐷挲搰〹慤㌳㑡搰㘲〶攱愶ㄷ㐱摥改ㄱ愳㄰愴愶㑡㝦㍦㉣扥昸㈴搳㌷て攷攲㑣挴㐴っ㜷㘵㔸て㐰㙥㌲㌲㐹㉥ㅡ㡤〳收愱㘴㔳㐲㙢㌰㉥愳㠹㌱㐴㤳捦ぢ㜰㡢㠷戱慣㘱戲㑤ㅤ昷摣〲ぢ摡戴扥扥换㍣敥㔴敢㡤㥡㔴慡㌸㤶搵㑡㈳㙦ぢ㝣愹㉢㠰㈱㌷㘵散㑢戴㈹挷㜱㤴攲㤲㠹愴摥敤㙥晤㌰扡㉢㈱㠷㌱㐲搵挷〰㘴㠶㕢㑥〵挴㍡敥㈹搰㍥摣摤扡挰愰㉥捦㐱愴㜵ㄴ㔱㤶捤攱㍥㕥㌳㡡慣戸㉤搱㙣捥㥤㜳㘹戳㈷㡡㡥㔹㘱搱戶挰ㄱ搶ㄹち扣㘲ㄱ挶㐸㡦摣挱㐱㜲㤷愲攸敥愵㠷搵㘳敥ㄲ㔰愱㌰㈰ㄸ攳攵㈹㈸㠷㕤〵㈳搱攰搶㕡㔶户㘰昴㤷㤶户㍥〵㈰ㄸ〶愶㐱㡢㤶愱㠱㌳㠳晣收〶捥㜵㘸㤵ㄱ㈱㑤〶㔳ㄹ愳ㅣ㠵挳ㅥ㐸〳㌷昱㈰扤攴㐲〹〵㝢搴挵戰昸㙥攲戸㡤㈳㤰敢㕤搱㔶戸㘰〴戸晥攲散㙤㉢㥥慡搵㘸敥挲㍦户㉤戰㡡慢ㅢ愱㌹扡愷敤㔲㤶㕡ㄳ敤扢敢摢㉡愲换㠲〷㘶㈷㡥ㄹ㐱㜵㘵㌱㔸て㉦㙥昵㑡ㄲ㠵㘷攰㡦搸昰敤戴㤹昳づ㉦愲慥㜱敦换攷ㅤ昷㠲愳收㔵昰㜹敢てㄴ㠲㉢㤴晤㥣㘴㌹昷㙦晣愷㤲㤶㉢晣〴㈳㙥㘵摡ㅣ愰攵㈰攱㌸㉡㠵搲㘰っ昹っ㍡㠱敤摥扣㌵㐰㍡搹搳㐶㈷㑡㄰散㄰㡡㜳敥ㄵ㈳ㄴ昱㘳愰㤵挴ㄲㅥ挹戱攷摦〰敢㡢ㅦ愱㠴〸挷㜳㈴㐶ち㙦㐰㉥〳㜵㑡㤰㐷㔷㍣㜸㈱攴晦〷㑢㌱㌷㙦挸㑥晦〵㘶ㄶ㍦㙣㐷搱戵㐴搱て㍡㔰㈴㜸つ㐴昱敦摤挸挴愹挰昰散㑢ち㠴㜳㑤㍢〷搰㔷晤挲敦晦昰〰㍡ㄷㄱ㠷戲搱㄰㙡扢〱捦㑤ㄳ愱慦挳㐴㘰昰㕥㤹〸㈷㤰ㄱ㡣攲㠷㈶㐲攴〳㤹㐷挱收㈶〲㘳㝢ㄹ㠶㘰㈲搴㥡㜰㙢昰〴㜶㠵㑤晦搸㌱㕣扣㤵㍥攲昹㔰㕡晥っ㍣㔲㔷㜶ㄶ㉦ㄸ㥥㘱敦㔵攵㐷㍤〹㘵收㉤攱㈶户敡挲ㅥ㔷㙦㔸愳㍡㙤攰慢㠸扤散㍢晥㤴慤摤㕦〷愶挲ㄴ扡敦㐵㐹ㄴ㕦㠶愷㐴昰摣㤰晢攰㥥㙦ㅦ晤攳㠳㡦ㅥ收㙤戵㠸㔶ぢ户㈰摦㑢挸㥥昶〴㠲扡㠹㡢㈲㤷昳挳㥣ㄳ昸㐴挹㕡慤换㘹挳㔳㔶㤰慦摢㜱㌶㈴扣〴㘱㠶挴户ㅤ㑣㑣摣㝢〸㑤捣㠹㌶㜷愷晡戰㐹戹〸㈷ㄲㄳ㔷㍥扤㌸㙣㈸扡㉡戲ㅥ慤捤挲㜷愱㡡㕥攲㐴搲㔶㈲㑦㥤㑣㐲㝣愷㕤搷ㅤ愴慥ぢて㌲っ晢挷㔲ち昱〷㔲㐸昲㈰挳ぢ〱㑡㑡㥤㐲愶㜰㉢㐰㐶㘴慤㍤挴㑢㝦挰㡥㄰㤰捤㑢㝦㍤㝥挴㠲㕤〴ㄶ㘳㕦㝣慦㈷㕡摡愲戱㙡㘲愸㔶搹㌴㡢挸愸挳ぢぢ㈶攳搲㤴愵㜳〰愵㕢㜶㐷昱㈵㐳㜶ㄸ㜸ぢㄹ扢㘰搳搷㔶戶敦㜲ㅡ戸昹〱㍤㔳㔴ち挳搹捤㘲ㅣ㐸㔵㡣㉥㙣㕡づ㡢〸㠷挳㙣戳搳㐰㔴〵㥤攵散挵愹ㄴ挱㍦㝥㈹挴晡昱搶搰㤷户搷㔰挷㌹晤㔸㈰㝦戰扦慥捤㘰㙣扣㤵ㅣ〳〹扢愵㔶愵昰㝡昸㘹㜴攱愲㜳㐲㙦㘵搵戳㌸㠸㍦㌱㘷昵㘹ㅤ晡㥦搱㙢挵㔹㘷搸㥢㘱散㤴晥㝦㉦ち㌶搵晦㠲戱㌷㠵挸昷㐵ㄹ㍥ㄴㄸ㍦搹㌴㘴挳ㅤ㠱㘷ㅢ挱ㅢ㜵㌰搶㔵㤶㈱敦㌰户㠸㡦㔷挳㙡㈵挱攱昷捡户㕦㡤㘸昶愵㙤㍢搰㔵〰㌲㌶㔴昸〶㐴㔰搷晥㘹戹ㄵ㥦㙥㡢敦㐷挷㍤㈷慣慡攷晡慥ㄹ㡣㉤㈲攸㍢挶㙦捦㑣搸㍣㔳攲敢敤㐲敤㝡散挴攰㝤攸㜳㜲ㅥ〲晢愴っ㕥愹㔸㈴㈳ぢ㕢㡢㘴昰㍢愴㤱㐴㜸㠹摡挱扦捣扣愷㘱搴昱改敡㍣㝣㥤〱㡢戶㠵戲ぢ㍤捥敤㌷㌴戸㜵戸愳昵ㅥ昸㠳㘴㝤〲挱㌱戵㠴昷摦挷㝤㙤摦㠳㜴摢㘸㙤㍥㕢昶收㜳㉢ㄷ㥥〶㑥户昶㤶㌴挹昰㥤晣㈲戹慣㔷〸㜱㘹晦㌰晥㙥摤㐱换搱㐶㐱攷搱〷摤㜴㠴㡤搷攱㍥摢㐲昴晢㉣扡㡡㈹〲晣㜴㈳捡昰㐱搰换㐷㔶ㄴ㕦挱戲挸〰挸攷㡡㔵㠰敥㔴晤搴㐶㔴㍤ㄲぢ㘴挱㌳〶挹戱㉣扥㠴㠶摣慥㜰搹㘰〹㉥㕢愸戳〴昲㝡摣〳昹㥣攰㔹㐲㑤攴ぢ攸搰㥣㠸㠵搲敥ㄳ昹晣㐶ㄳㄱ戴〲搴㐲㤳攳㡦挴㕡㐴慦愳㕡户〹ㅣ〲ㄷ㘰㤸㘲㤱戲愶ㄸ㠶ㄶ㝥㐴捣㈰晤㍡晡晢摣攱㕦㍤换昴户挳㐲〹㐲㔴愵㈷㑦㐱愸㈶晦愹攴攴㍤㤴㜶㥦晣ㄳㅢ㑤㝥㠴㌲㤲㌳搱〳㠰愱㍥㔱挱ㅦ戵㤸〶㌲摣㐷晥挴㔹〲晣㔲戳ㄸ㌱㔰愲晡㕥㐰〶㝤戹攱慡搵㐵㘴攲扥〵慥㍦攳攳ㅥ㘵ㅦ昱㈲㈴㝤㌹挵搰ㄹ㕢っ戵㘲挹㡥扣戰摢㐲㌶㘰㐹晣㕡戶慢㐸㉦昶ㄸ攱ㄷ㡦挷㠸㌹㜶㉣晥㜲㑡㡢㘲㑥㈰㡣搰㈲㈵晤㜰㈳挵㐷攲挶摦晢㝥换㘵㡡ち㈴㔰㑦搸㤸㜴愶ㅡ㍦ㄶ㌷㍥㠰慦戲㔴㥢ㅣ㙦㄰㌰㍤ㄷ㌷㈶㍤慡挶㡦挶㡤晦㝡㘰㙦戳㜱㑣㠷攱挸〵ㄲ㐹㠶慤慢慣晦挴ㄷ摡挳㘸㕥㌰愹㍦〷捣戰㤸㤲㔳㠵㡥敢㑡㠳づ攲㌲㠸㠷㙦愴攷㜰户〹㔷㐰㈰㘴挳㝦㉡攱㌸敥㍣捤ㅡ㠱㠱㑦愰搷㄰㙣昶㜴昵挴捥㐵㜳摥㐳㐱扦㜹摣挷㤹慡戶慤㐸〴收㐰㍥摣摦㑤㥣昲ㄹ愶㘳㙢㍦攲㈰㤹挶㍢㈴扤㈹てㄵ㔸挹㡢て挵㤸捤㍤搲愲ㄹ晤㘱㈰〷搲ㄱ㤰ㄹ晤ㄱ挰㌰㄰挳摢捡戹ㄱ昲扦㘲敥て戱攲挳〴㡦〲㤴〵㤹㥤㜴㔰㝣っ㘰㌸晥㠷㉡挶搶㤴扦㐴ㄳて挶㉦㑢㤲㤱晥㌸㍢㝣ㄴ愰て敥㕢ㄱㄱ㘱㔹晦ㄸ㑡㤲㉦愵攰㔰㉦晤㌸㉢㍥㐱昰〴㐰戹挰挹㙥㜹搷戸愶ㅥ㌵搷㈷搱㔵㍣㐲㠰㥦晥愹㈸挳㠷〲昷攱ㅤ摤㙤㘵ㅥ㠵攳て晢ㄱ敡㑣㝤挱㝦ㄷ扥挸㕦攷愲晢昰て㤲ㄴ㤴㘱㥦搷摥摥摢㔸㘴〲摡攴敡户㡡捤㝥ㄹ攳㜰㕤慤〸ち㐷愴㔲㈹㘹㐵㐱㝣㜳挱挲挵ㅢ昸㤶㐳慡㐲〸搲㠰慡㜰愲㡡挳㈸搰㍦挳愶挴㌱昱愴㝦㤶㑦㐴慤摡挴捦㐵ㄹ㍥〸攲㔵㜵扦㍦敡ㅥ扦㤰戸㔶ㄵ㔶摢ぢ㠹㝦㔵戱㤲㝣攱㤳ㅣ㑣㈱ぢ㤹戴㔶㈲搲ㄴつ㝤〹㤹愱扥㘱捥敤㕥晣戴㡢愲㝡戶㜶昶散ぢ挳昹戱慢昳敦㝤昷攰㤳捦晤昲昹㑦晦收〳㠷晥昲攲㔳㑦晤收㑦㥦㝥昶挵㘷㤶て晤晣改愷㝦㜶昷㔷㥦㝤㝥户昹㌵敤晢㉦捣㝤敤愱挹昳て㍤㘰㥥扥攵攸㐳敦扢晦㥥挹㠵换挶晢晡晡晢㙦ㅣ晤挵㔵㌷㡤㍣昲挰て挵㑦㝦㝦愵㈳搴㜲昱㠲昴㌴戸㙣㌵㡤㉦㈳㠳㘹㜰挶慦敡㌴戸㕣戵㔱换搱㐶㑤愳愰〴㥦〶㈷愰㉡㡣㜴挵挰㝦〰㌴㠳戲㉣</t>
  </si>
  <si>
    <t>Decisioneering:7.4.0.0</t>
  </si>
  <si>
    <t>CB_Block_7.0.0.0:1</t>
  </si>
  <si>
    <t>㜸〱敤扤〷㥣ㄴ㐵ㅡ㌶㍥戵愱搹ㅡ挲㡥㠰ㄸ㐰㈴㥥〱㙥㥤戸戳慢攲㠲㘴〵㔱㐰捣㠷ㄳ㘱㘵〳敥㉥挹㉣收㥣挵ㅣ㌰敢愹㥣㝡愶㔳捣攱捣㔹捦㥣〰昱㠲昱っ㜷㥥晥㥦攷敤慥搹㥥㤹㥥〵㍣敦晦昹晤㝥摦㌰晢搲㙦愸户慡㥥慥慡慥慥㝡愷摢愷㝣㍥摦㑦昸昰㝦㝥㉡㜸㌰㘰挶㤲昶㡥㑣㜳捤搸搶愶愶㑣慡愳戱戵愵扤㘶㑣㕢㕢㘲挹㤴挶昶㡥㜲ㄸ㔸戳ㅢ愱㙦慦㥣摤摥㜸㐸愶㙡昶挲㑣㕢㍢㡣㉡㝤扥慡㉡㕤〶晤㘶捥㕦挰㌰㥡愹㜴〵〹慣㝣摡㈲改㐶㔲㐵愲㐹晣㈴摤㐹㝡㤰昴㈴改㐵㔲㑤ㄲ㈰搹㠸愴㌷㐹ㅦ㤲扥㈴ㅢ㤳昴㈳搹㠴㘴㔳ㄲ收慦㌷㈷改て搲㘳〰挸捣戱㍢㑦㑢ㅥ㠴摡捣攸㘸㙤换㡣ㅣ㌴换㉥昳愸㔰愸㈶㔴ㄳつ〵㠳㌵挱㤱㠳挶㉥㘸敡㔸搰㤶ㄹ搵㤲㔹搰搱㤶㘸ㅡ㌹㘸昷〵挹愶挶搴慥㤹㈵㌳㕢攷㘵㕡㐶㘵㤲挱㐸㌲ㄱ慤ぢ㐵㘳戱㙣㝤㝤㕤㡦㉤攰㜹户戱㍢敦摥㤶挹戶晦㔲㍥〷搲攷戴戱㍢搷散㤶改昸愵㝣㙥〹㥦㜰㌹慥戵㌹搱搸昲ぢ㌹慤攴㌹㡤㡤换愴ㅡ㜹昲㌳㤹戶挶㤶㌹㌵㈸㜶ㅥ搰攰攲㌵㘳摡摢ㄷ㌴捦㘷㍢ㅡ㥢㘹㙡㥡㥥挹捡㐹㙦ㅥ搷摥戱㝢愲慤戹扤㐷㌳昱换戴㘵㕡㔲㤹昶㕥捤攳ㄷ愷㌲㑤㡥㘱㝢㔵昳慣㐴摢㙥㠹收㑣〵て慡㥢敤㜳㌸㌹㥤㘹改㘸散㔸搲戳㜹捦昶捣昴㐴换㥣っ㑤㉡㥢㈷㉥㘸㑣慢㡡ち㝣㝤攵㕢㜹㤵㑣㑥ㄴ捡搳㍣㜶㙥愲慤㐳㌸㥥挲㤰㤷慤慢戹㐸㉤昲捡挵㈶㌵愸㈰ㄵ捦搹㡣挶收㕤㌳㙤㉤㤹㈶㘶挲㌳㌹愲挰㐸〰戲捦㐳づ㈹㔳ㅤ㥥㈵搵摤改㝣慣ぢ㜳戱〶㠱㙣戹㕢㙢㕢㌳ㅡ攴搴㑣愲㘵㔴戰㈶ㅣ㡣㡤㥣搱㤱ㅥ㤷㔹〸㈶ㄸつ挶昵㘰ㄸ改㈱㌴ㅦち㌲昸㤳〷㙥晥昸㑦㔷慤扤攴愸搵㝦㔸扡敡戴昳㍥扥晦戴㑦慥㍢㜶昵昵㔷慥扡敢㥡㡦敦扦㘴敤〹㘷攸㘱㑣㌰ㅣ㐴㔵扣㠹晥敦捥㤵㝤戰㙣㜶愲㙣㜶戲㙣㜶慡㙣㜶扡㙣㜶愶㙣㜶戶㙣昶㥣戲搹㜳换㘶㌷㤶捤㍥愸㙣昶㍣搸㤸㑦㔵户㙥㘵捥攷昱户ㅥ晢晢㕢晤扢敤扣搴㍦晣挳㑢扢㉦ㅦ慢搸攵㘵挴搸ち〷㠵戵愸慤㜷搵愲慥扥㔶㙦つ㈳扤つ㠸戵㉤㐸㡦搵㔷摣扤敡㠱㘳㍥昹攳㡡搵㤷㕦愳㐷㔰㌷ㄲ㐴愹㤷㔱㘰ㄶ晡昱敥摤愳㝢扣㝥昷㙥ㄷ捤捡ㅥ戸挳昱㐳㝡㉡㡥㉤㤲㕢つづ㠶戸㌱晢㉤㜰㡡搷㜶㘶ㄷ㡥〵㐳昵㌱扤ㅤ㥤〶㐱慣㄰㤳㑥㡣挴㜴㤸愲〸㠸㔲捦㌸昹慣㡤㥦㜴摡㙥㥢晦㘳挲攵改扡㥢㙥晤晥搱㘹㡡挳㤷攴ㄳ挳挱㐰㜷㍥挱㥡㐸挴㤵㑢㍣ㅣ搳戵㜴ㄸ〷戱敡㐰晡摢愷㘶昵ㅦ㑦昹攴搶昳㜲愷㘳搵搱㘷慣扡敢ㄶ㕤㑦搳敤㐱㤴㝡捣挹晢收ㅥ㉦愷慥ㅣ晡攲㉥㌷㍤晢昰㘵攷ㅣ晤攲㕤㡡愳愶攴扤㈳づ㝥㤳㤷户㉢攳㔸㌰ㄸ慣慦慢慦㡦㐷㙡愳㤱㠸ㅥ㐵挷㍢㠱㔸つ㑣㍥㌱㔲慦㐷㔳㌴〶㐴愹㤵㑥㕥敦㜷摦攱挲收㘷攷㡦㍢㜹攴㈹捤て敦晣挱㌴挵㝥㉡㜹㡤挵挱㌰㜷㕥挴㌳ㄶ慣㡤㜶㘶ㄹち挷㈲昵㈱㍤㡥㙥挷㠳㔸ㄳ㐰㥣摡㝥㜲换捡㑦㙥改㙣㝣㑥㙤㈷搲㜴ㄲ㠸㔲㜷㌹㈵㜸㙥敤挸扦㝣扣搹愷攳㡥㕦昶昰㤷㠱㈹换㍥㔵扣㌲㐸〹㜶挱挱㘶敥ㄲ〴㍢戳づ㠷昴慥昴㌵〵挴㥡ち攲㘴扢敡扥愳㔶㥤㜱㔶㈱挸扢搱㜴ㅡ㠸㔲㉢㥣㙣㉦㕣㝤昶戰㐷㥢㜷ㅤ扦昴愴㔷戶搸慣昹㡣㔱㡡搷㈲挹㜶てㅣ攴㌵摢㜸㑤㍣ㄶ㌲㔹㠷㙢㘲㜵㤱㕡㍤㥤ㅥ㘷㠰㔸㌳㤹㙥㜲㌴慡昷愴㘸ㄶ㠸㔲㌷㌸㤹搴晥晥昳㥤晡㕦㝡捣㉥㑢晢慥㙤㥥㝥攵㤳换㔴㜷ㅡ攳捦摡ㅢ㘴愸扢㙥㐴户㍥攲㙥慥昱㘰㉣ㄶ搶晢挰㔰敦换㈴晢㠱攰㌴搶敡晤㈹㍡〰㐴愹攵㑥㐶愷搶扣戱愰㕦慦慦㈶摣㥥晥愰攲挶〳㥥晣㕣昱㝡㉡ㄹ捤挶㐱㕥㜳㡤搷挴㠲戹昶㡡摡〴㐳晡㐰搸攸〴㠸㤵〴㐱㘵㈲㍡㐵㔱ㅡ㐴愹㡢㥤㍣㥥㙣晣敡摦摤搵ㅦ㈶㥦散㍢敢扤戲户〶っ㔶扣㕣㑢ㅥ㔹ㅣ攴攵ㄱ慣㠹㐷敢っ㘲ㄸ扢愲㜵㝡づㅤ捥〵戱ㅡ㤹㙣㝣㌴慣て愲㘸ㅥ㠸㔲攷㍡㜹っ㥡户散㥢〳〷っ搹敤捣㍤㜷摣昲愶㠷㝡㥦慤㌸ㅢ㤰㍣㥡㜱㔰㤰㐷㌰ㄲ捤㥤ㄶ愰ㄷ搲㉤㜴搸ち㘲捤㈷㔹㜵晡攵慢㉥㍢㐵ㅦ㑣㘹ㅢ㠸㔲愷㌹搹慣愹昸㘷㜹摢ㄳ昱㈹㤷敥昷㔳㥦敡戳捥ㅥ愴㌸摦㤰㙣㍡㜰㤰㤷㑤㝤㑤㕤攷㤸ㄵ愹〹搷搵敢〵㜴戸㄰挴㕡〴戲愹摤慦搷㥣㝢晤挷㉢㑦昹攴摡攳搷㕣㝣晥慡㕢㡦㕦㜵敦戵㝡㌱敤㤶㠰㈸㜵扣㤳昱ㄱ〷晤㜵捡㠰㝤㜷㤸㜲挱㜵㡦㍣昵㤷㌳ㅢ扦㔴㥣攳㐸挶㠷搲㤵扢㐱戸ㅡ㝢㐴ㅦ㐶㔷㠷㠳㔸㐷㌰挱挴㐸㔸ㅦ㐹搱㔱㈰㑡ㅤ改㜸㝦扤摦㔱搳捦㥤㜵晥慥㌷㕥㜸敥ㄱ扤戶㍡晦改㑡㑥㥥㈲㕥㔷愳挲ぢ摤〴㑣㤰㔲㠹昶づ攷ㅡ捣〱攷㤷扤㐴慦晢ち㍤愱㉤昵扦扦㐲㈳㤳㕦攴ち慤㤷〲㈱㝤っ㠸㜵㉣㐸挵愸㝤挳㜱㝤ㅣ㘵挷㠳㈸戵挴㌹㈳㘳㥦摣攸㡤攷㕥搳ㄳ晦昴搹㠲ㄹㄷㅤ戰慣㤷攲㑣㔶捥昷㠹㌸攸㕦敡㝣㘳㥥愹㑦愲户㤳㐱慣㔳㤸㘶㘲㈴愴㑦愵攸㌴㄰愵摡㥣っ㕥㍤攱挵攳攲挷㥥㌱晡㤶戱ㅢ㜷㍢敥昱㝤て㔱㥣㈵㑢〶㘷攰㈰㙦ㄸ㡢搶㐴敡㜲㠳㌷㈶挰戵愱㠸㍥㤳ㅥ捦〲戱捥㘶扡挹搱㤸㍥㠷愲㜳㐱㤴㥡攷㘴㌲㜲挵搲㈱㔳㉥摥㝢晣㌵㕦ㅤ㌷扤㕦㝡昱户㡡戳㜰戶㉤㝤㍥挹㌲㄰敢〲㤰㡡㔱㝢攳攲㜷㈱㘵ㄷ㠱㈸㤵㜱ㅣ㕣晦挹昲慤㐷敤晢摥搸慢晥摥愳搷㔶㕦慤㘸慢攴っ㝥扤㘶㘰㘸扣㤸〴扡收㤰扤㌸晦ㅢ扢愰扤愳戵㤹ㄳ挰㕦戶㤵晡㥣㘶慡㠶㝢㜵ㅡ㝢㈶㘹㤷攸扦㥣㐷づ㉤昰捦㜹攴戴昹ㅤ捥㍣搲捥攲ㄷ㘹愸㑡㕦挲搳㜱㈹㠸㜵ㄹ㐸摦㘰搴㍤ㅢ㔹㝢挱㥤慢㙦昹愳扥㥣㌶㔷㠰㈸㌵摢㌹㘵㔵〳晦昹㠷㝦扣㝡晤攴㡢慢户扢慢敦㥦ㄷ㙡搵て㙡㌹攷换㘹㝣ㄵ㠸㜵㌵〸㥢㝥㑣㕦㐳搹戵㈰㑡敤攳㌸昸晡挹㍥㥢ㅣ㌶㘹攲戸㜳㍦㝥㘱挷㙢ㅥ扥㘸慣攲扤㥡戴捣敢㜱㌰㈰慦改攳〲敢扡㕡挴昴つ㜴㜷㈳㠸㜵ㄳ㠸㌳戵㜵收㑦㥥㔳摢摦㌳挱捤㈰㑡㑤㜷昲㥦㝤晢愸昳㤶晢昷ㄸ㜳捦扦扦㌹敢搹摤慦㜸㔹㙤ち戵攴㝦㉢づ戶挹捦㍦散捡㍦㔲ㅢ慢慦慤慦㡢㠵㐲愱㜸㄰昳散ㄵ昴晤〷㄰敢㌶㝡㤸㠸㉢搷敤ㄴ摤〱愲搴慥㑥㜶㉢捥㥥㍥昵慡戵攷㡣㔹摡昰户搶敢㝡㍦扥㐲㙤㐶㘳晣㔹㜷㠲攴㜵㐴㕥慢摣ㄷ㉥㕣挷昴㕤㌰搲㜷搳晣ㅥ㤰㠱㜹搷㤴㕢㡦㕤㜵换㤵㙢敥扢㜷敤㠵㜷㌹㔷㤶㝢㘹晤㈷㄰愵挶㌹昹㥦昴㐶昹昹户愷㌶ㅤ㝤搱昰敦慦づ㝣昱捥㜱㙡㜳愸㈵晦晢改㌰扦扡㐱昷搵㌹ㄸ慡搵㉢改昰〱㄰敢㐱㤰ㅥ昶㕤〴敦ㅦ慥戸㑦㍦〴㠹㝥ㄸ㐴愹㔱㑥㘶㐷㠴ㄷ敥㜶搰ぢ摤愶㥥㝦挴㠷㌷㍤昴敥昳㍥挵㝢㙥昶㘹愵ㅦ愵昵㘳㈰搶攳㈰㝤㠳ㄱ扢戹搹昳㌲愷戹㍤㐱㥢㈷㐱㤴㡡㍢ㅥ摦㍡晣晡㍥昷㝤㝦敢昸ぢ㡦扤攳戴㔵戳㝣㜳㝡㍣〵昵ㅥ捥㝤搱戸戶挴㈲摣㘹㜶摥挴㠶㙢㠰攱晡摣扤攳收㍤ㅢ换挶戳愱㔰㍡ㄶ㑣㐴ㄲ㤵扣㘹㕡摦摢㐴㕥㥢㝢㘴昷㙡㙣㐹户㉥㤲晥㍥㘰攷〴挶㥥摣㙤攴〸㐷户㜳敢㠲㤶㜴㝢㝦㙦攵㡣㡥㐴㐷㘶昳㐲㕤愷㤳愲㘴㌳㜰㔷㥤㘹㤷晣〶ㄶ㈶㥢㤵㘸㕡㤰ㄹ戳戸搱㔶㙦㔱愰挶㍤㜵㙢戲戴㜶㐲㕢收攰㥣戶愸㐴㘳戰攸戳㔰㝣ㄷ搵搲㔶搹攵ㅡ㌴㜶㙥㙢㝢愶㐵㡡㌷愲㜹昷挶搴扣㑣摢㡣っ㤷㡣㌲㘹愹敡挶㔴㌹㌷昶㈳愶戵愰愲戸㔵㑦て㜱㑢戳攳ㄷ㜷㘴㕡搲㤹㌴捡㍢㍦搳搶戱㘴㘶㈲搹㤴改㤷㘷㘲攷〹挵㘶㜹攲〹慤愹〵敤㘳㕢㕢㍡摡㕡㥢昲㌵㘳搲ぢㄳ㔸㑣㐸㑦㙤㑤㘷戰ㄶ㔰挱㡦㑦昹捡换㤵昲㙤㕢㌰摡捡つ㌹晤戶搷挸㠹㜰㥤攲㉤㜰捥㌷捤㙦㜶㌵搳㔱㍢搴愲㈹挳㌶㔹㌶㙣ㅤ捥挴㉦摤㙣㔳摡搰㔵㈷慥慦搱㝡敢搲搶㔲挶摣㤹晢摦ㅡ㤷㤵昵㜱㙡㍦㝥㈱ㄶ㕣㈶㈵㕡搲㑤㤹戶㉥㔷〷ㄵ㑢愴㥦〶愹㡣愲㌷㤷㐴慦〲ㄶ㙡戱㕡㔲戹愸㌱摤㌱搷㥡㥢㘹㥣㌳㤷搳㙤慣㈰㔶㔵ㄱ摡愲㡦㝥ㄶ㈲晤ㅣ挹昳㈰㝥扦捦㝡㠱㐶㤶㕦扦㘸昳㤵㐳昰晦㝡㑤㈴昲㤶㜲捡㤰㑡换搲ㄱ搶昹摡㉢㥢㌱晤㙤㉦㉦昷慡攵愴㐴晢摣づ㌶捦慥㤵昴昷ㄲ挹换㈰㤵挳㐰搶戹㔲挴㕢㡥ち㉥㠸昵㙣ㅥ㤷挹㈶戰っ㈹扤㕢㈵㉡㘵㘲㔳〹㘹㝢㑡㜳〹㙣㌲晡捡㘲ぢ㐷攸晣㍤㥡搹晡㌳㡢㍢挶㈵㍡ㄲ摤㥡戱㤸㠶戳愴㘱㌴㐲㔲搹㐷㑣搹㔳㘴㈶戵摦攱攰㈱㈰㠷㉥㉦摤㐵㘰㝢㐲挷㐱㝦昱㤵㍢戴敢㑡愰散㥣愳㔸㠵つ㍤㝦㔱っ㙢㜵改㠹㤹㤶㤹㑢收㘷摡㘹㕥㘵㜵〹㘵㘱昷㤲㤹㔱㉡戹㘷㐷㘳㔳㝢つ㑡㍡戱慤㜵挱晣㕦搲て㝤改㔷㐰捣愷㜲〴㕡昱晡搷〹㜰昹扡㉤攴戹㤹㍤摢㔷㐵㙦㤴攸愱㈴㙣慤㜰昶ㄳ晥㤳㡦㝥〳晦昹扢搲㔵づ㠷挵㠶㉣㈰㔶挲扥㐷昳戴㔴㜲㘶㕢㐶㤶㐴慢㠴〱摡㍤㥢昷㙡㙤㥢㤷㙣㙤㥤挷㠹㜲㉦攱摡攷㘶㌲ㅤ㕣㘶散敥㉣慢捡昲愹㔲攵攵㜹慢㠱慥昵挸㉤攱摦㝡ㅢ愴㝡昵㐹㐷慤扥攴㈴㝢㘹㘵捤㡡〷慣㜷㈰㉣挷㤲愷昵㉥づ挶慤扥晣摣搵㐷㕤户敡搴昳㔷㕦㜸敦㈷挷摣扦敡㤶换搶摥㜸敡敡昳㉥㕣㜵昳戵㙢㌰㝢㌹昳昸㔵昷摣扥敡㡣ㄵ搳戱昶㍥㝢敤㤵昷慣戹昸ㄶ摣㈲㘳㔵昲㤳㉢慦晦敤慡㥢捦慣㔹摣搴摥慣〶〳㉢慥昲ㅤ搷㜰敦㤰㌳㡥〸㡥戹攴挳㤳敦㕥㝢攵敥㜷慡㐱㡥愲㘸戱㜱㙢攴捤㙢扡晥〰㐴つ㠴ㄹ挷㈰ㅣ攷㝦昴㐷攰昵挷㈴慢㐰㌰㤲挸戹挱㐰戲挶㘶搵㌶昸㥦㠳㠹晥㠴㘴㉤㠸ㅡ〱挲慥慣㍦〵㌱ㅦ戵㌱晣戳㠵挸㔹摥ㄶ攲攲戳晣て㐸晤扡ぢ㥤ㅡ〹ぢ㥥㘹㑤㘴㌵㤱搴㐴㔱㜵㠷㘳㑦〰晣㡥愲㘸晤㜳㍢㈴ㄳ〰扥㘵晡㉡㤸㜹〳昰㍤昳昸ㄷ挹扦㐱㕣〰晣挷㘶㔵㄰晦ぢ〰㍦搲㠸㄰慡㌰㠸〰㈰㑤ㅡっ㍦敡愷ㅦ㍢〱戰捡〰㠳摣㥢ㄶ㌵㜵㙥㉢昹㌵昵挵〰㠹㑥㐵攰捤ぢ㠴㝦㈲〳㑦㄰扥㜶ㄴ㐵㡢戳戵昰㈴㈰昴㐴㜶敡㑢㤸㜹㠳㔰捤搲〴㐸㌶〲㜱㠱搰挷㘶㔵ㅣ㡥〴㠴扥㌴摡ㄸ㐴搵㐳㈴㈰昴〳㘷㍥㙡慤ぢ〴㕤〷㜱㜱㈵㌷愷捦慥㜴㙡㝢愴昳〲攰扤㔲〰扣敢㈸㡡㔶㠸㐷挱搳㘰㤶㘲㈸㡢晣㜶㐹〰㠶㐳慤㝦㐳戲ㄵ㠸ぢ㠰㙤㙣㔶敤〴㈷〲挰戶㌴ㅡ〱愲㐶㐳㈴〰㡣〴㘷㍥敡㘵ㄷ〰㔶つ㌴㘸〵戱㘲㄰㠲搰昸㌵昵㈵㜴㙡っ㕣㝡㠱昰攷㔲㈰㍣改㈸㡡㤶慥挷挱搳㘰晣改㝡㘴愷ㅥ㉦〹挲づ㉣捤㡥㈴愳㐰㕣㈰㌴搸慣ㅡて㈷〲挲㘸ㅡ㡤〱㔱ㄳ㈱ㄲ㄰㜶〶㘷㍥敡㝥ㄷ〸㝡〲挴挵㤵㥣㐰㥦㕤改搴㈴愴昳〲攰昶㔲〰摣收㈸㡡㔶捥㜷㠵愷挱㉣挵㌴ㄶ㜹㐵㐹〰昶㠰㕡㑦㈷㤹〱攲〲㘰㑦㥢㔵㔳攰㐴〰㤸㐵愳扤㐰搴㙥㄰〹〰㝢㠳㌳ㅦ㜵㥤ㅢ㠰愹㄰ㄷ〳戰㍦㝤敡㉥㜴㙡ㅡ搲㜹〱㜰㘹㈹〰㉥㜱ㄴ㐵㙢昸搳攱㘹㌰㑢㤱㘱㤱㉦㉡〹挰ㅣ愸昵㕣㤲㐶㄰ㄷ〰昳㙣㔶捤㠰ㄳ〱愰㠹㐶捤㈰㡡换晢〲㐰ぢ㌸昳㔱㘷戹〱㤸〹㜱㌱〰㙤昴愹扢搰愹㔹㐸攷〵挰〹愵〰㌸摥㔱ㄴ敤㉦散〳㑦㠳㔹㡡㐳㔹攴㘳㑢〲㜰㌸搴晡〸㤲㈳㐱㕣〰ㅣ㙤戳㙡㕦㌸ㄱ〰㤶搲攸ㄸ㄰戵㍦㐴〲挰戱攰捣㐷ㅤ敡〲挰㍡ㅥㅡ㔹㥣㉥扡ㅡ㥣〸㡤㕦㔳㕦っ㤰攸搴〱㜰改〵挲挱愵㐰㤸敦㈸㡡昶㍥づ㠴愷挱昸搳㘷㈱㍢搵㔲ㄲ㠴㜳㔸㥡㜳㐹捥〳㜱㠱戰捣㘶㔵〲㑥〴㠴ぢ㘸㜴㈱㠸㑡㐱㈴㈰㕣〴捥㝣㔴挶〵㠲㑥㐲㕣㕣挹换㘰敦敦㑡愷搲㐸攷〵挰㝥愵〰搸搷㔱ㄴ㙤捣捣㠱愷挱㉣挵㜵㉣昲摥㈵〱戸〱㙡㝤㈳挹㑤㈰㉥〰㙥戶㔹㌵ㄷ㑥〴㠰㕢㘸㜴㉢㠸㍡〸㈲〱㘰〵㌸昳㔱搳㕣〰㔸户㐱㔳㍥㍥㔲㔷っ挲ㅤ搰昸㌵昵㈵㜴㙡ㅥ㕣㝡㠱㌰扥ㄴ〸攳ㅣ㐵搱捥ㄱ㌷㠳〶攳㑦摦㡦散搴捥㈵㐱㜸㠰愵㜹㤰攴㈱㄰ㄷ〸㡦搸慣㙡㠵ㄳ〱攱㔱ㅡ㍤〶愲づ㠶㐸㐰㜸ㅣ㥣昹愸㝡ㄷ〸㝡㍥挴挵㤵㝣㡡㍥扢搲愹㌶愴昳〲㘰扢㔲〰搴㌸㡡愲㍤㉤㙥㔳つ㘶㈹㕥㘶㤱㐷㤶〴攰㔵愸昵㙢㈴慦㠳戸〰昸㡢捤慡㠵㜰㈲〰扣㐹愳户㐰搴㘲㠸〴㠰户挱㤹㡦ㅡ敡〶㘰ㄱ挴挵〰扣㑦㥦扡ぢ㥤㕡㠲㜴㕥〰㙣㔶ち㠰㑤ㅤ㐵搱摥摡㘱昰㌴㤸愵㔸换㈲昷㉢〹挰㕦愱搶㝦㈳昹㍢㠸ぢ㠰捦㙣㔶ㅤづ㈷〲挰攷㌴晡〲㐴ㅤ〹㤱〰昰㈵㌸昳㔱㍤㕤〰㔸㕦㐳㔳㍥㌱散搱つ扥㠱挶慦愹㉦〶㐸㜴敡㈸戸昴〲愱扣ㄴ〸㘵㡥愲㘸ぢ㜰㈹㍣㜵戱攰㤹户敢搶ㄷ戶㜹ぢ㥥㍤戲ㄳㅡ㥢㍡㌲㙤戲愶㔵㥤挵㝦㜶攴㡦昰㍤戹㡥搷㤶㐸搹㌱㌵㝤戳㘳戱㤴㠷㔰愳㡥㈵戲㕥㈵㈶㐵㑢㠹昶㑡摢晦㕢㌰晤搵㉤㤸捡㜲㘹摥愲㘹ㄷぢ㤲㘸㌴〵㑢愶㕤ㅢ扢ㅡ搱ㄶ㘸㘲㥥换ㅢ搲㕥㙡攰㌹扦㤱搱扥㜰㉤挶戵㝣ぢ㝢㜷㈳愴㜵戰昴㐲㉡ㅢ㝢㜱㈳㘵愲㤲㡢㤶㑦㐱昹晦㤶㝣ぢ〳㐲敤㈵㕦㉥㠱㘸㕦ㄹ㠸㈲㈹㈳㈹〷㔱㍦晣愷搴つ㜸㈵㙤㉣㤲㙥㈰慥愱㤶㌱愴㤶ㅦ愴挷摡攵挷㘲昷㙢捤㡤换㔶㥤㜱㤵摦愷㡥挱〹ㄸ㠲㍦摤ㅤ㑡摤㠳ㄶ㍤㐱㜶㥢㤴㘹挲摥挱㉦ㄵ㠱㔹㜹ㅣ戲攸㝡戵ㄳ㡤愷㌷㡣晡㌵捦㔸搲㤲㥡摢搶摡㠲㌸㔸㉥挲㡥㐹㈱㠴戱㕤㈵慣收㈹慤㘳ㄷ㜴㔸捤㤳ㅡ昱㕦㡦收改㤹昹㤹㐴挷㔸散つ㘱㠵㜷ち㘲㉢㘴晤㜶㜲㝡昱晦挹昵㕤㕦〵慡攰㔳扣㌲㤹㠵摥挲慥㙢慦戴㍡昰搶㡣㙢㐵㌸㙣㐶㈲㠱〹扢㘵㘱慤晥㔷戸㠰㡢戰㘱㤴敥昲㉦㙥摣㘱昸愵户晥攴晣㝦㈴ㄶ挳攴愳㡦㐵愵㡢㉦戵ㅢ㈱㠹扦㉢㥤㘲㌰㐷敥㌲㙣昵㠳㝤㌹㥡㠱扤㔴昷〹ㅡ戹攷㉡搵ㅡ㐷㔱ㄴ晢挱㠸㡥挱㉣挹收㜰愴㔶㤵散㈴〳愰搶㕢㤰っ〴㜱㜵㤲㐱㌶慢㑥㠶㤳㈱㜴㌴㤸㐶㐳㐰搴愹㘰㘵㍥㌲ㄴ㥣昹愸户㤱㠷㔹慢戴㠶㐳㠳昹㐸扣ㄸ㠸慤愰昱㙢敡㑢攸搴㘹㜰㤹〳挲戵㕥昹㔲㈹㄰㕥㜴ㄴ㐵昱㈹㘷挲㤳㠰㄰㐴㜶敡昹㤲㈰㠴㔹㥡〸㐹ㄴ挴〵㐲慤捤慡戳攰㘸〸晥㜴㥣㐶㜵㈰敡ㅣ戰〲㐲㍤㌸昳㔱㡦扢㐰搰㘷㐳㕣㕣挹㔱戰昷㜷愵㔳攷㈲㥤ㄷ〰昷㤵〲攰㑦㡥愲㈸㜶收㝣㜸㕡捡㔲㑣㐰愶㝡㈲挹㈴㤲挹㈴扢㠰愸㍦㤶〴㘵ち㙤愶㤲散〶攲〲㘵㜷捡㌸㝣㘲挴㕣〶攷㐳㤸挱㜴ち㘷㠰愸ぢ挱㜲㠴昳改㤹㘰㑢㜶㤳ぢ㘸㔱㜴敢扥ㄷ㤲昸㜵ㄷ㍡㜵ㄱ搲㜵㠲挳㙥㘲㜷㤱攵愵挰戹搲㔱ㄴ挵〵㕤㐲㑦愵㉦攰搰㘰ぢ㐸愶ちㄶ㉣晦慦搸㡣戶户愰㝦收戶慡攵挷挷愷㉥㐵㘵㠷攰㑦ㅦ㐸㙣ㄳ㈰㤵㤷㠳㕤㥦㈸愲捤㘰愷ㄲ㉡愹㔲㉡慤㌲摤㥡ㄱ㘵㌴㜵㑥摢㠶㕦㠳㝡㈱愱㙣ㄴ摡づ㝡ㄸ㔶㠲戰っ挳㡤挷㠰㘱㘰㉤㍢㤷㍤㍢〵搸㈴敢㘳㌸搷づ㘴捥昷㉦扤㥤㠹扡㘳㤳搵扥摣㤹敢㥤㕣晢㉣㝥扡㠶て攵〴㔰〳攱攰㤷扡攰晤晦㥤摦㉦㔵㙥㘲㘰㝦㍥㙦挸晦摦㌷㍡㥦㝦晦〱扦㤵㐴敢慣ㄸ㌵㈵ㄲ㉣ㅥ㐹搲㔰昹戱〸㠶晦㑡㈸扢搲愹㉢㤰㔹㙥㤸戱㥡攰挵戲〷〴㝢戴㌹扢搴㘸㜳㤶愳㈸ち㘹㕢づ㠷㑢昱愷攷戳㐴〷㤳戴㤱戴㤳㜴㠰愸㔳㤰搴㝢㉢㘹㈱㙤ㄶ㤱㉣〶㜱つ挵㠷㔰收っ挵㔷挱昹㄰㘶㜰ㄸ㠵㠷㠳愸㙢挰摡㐳昱ㄱ㘰㑢づ挵㔷㌳㔵搱㔰㝣㌴㤲昸㜵ㄷ㍡㜵㉤搲攵㌰搲㥤㐳昱攲㔲攰㉣㜲ㄴ㐵攱㝡㡣挱㤳ぢ昵挹㉣昶㠲㤲㐰㥣ち戵㍥㡤攴㜴㤶慥㜳㘷昵㑣㥢㔵㌷挲搱㄰㔶攷㉣ㅡ㥤つ愲ㄸ慥㈷ㄷ敡㜳挰㤹㡦㙡㐲ㅥ㘶戶愲㙦㠲戸ㄸ㠰㘵戰昷㜷愵㔳㌷㈳㕤㈷〰敦搰换扢㈰㉡㔹ち㠰㠴愳㈸㡡ㄷ㕣㠱㘴〲挰ㄵ㉣昲散㤲〰㉣㠷㕡㕦㐵㜲㌵㑢搷〹挰戵㌶慢ㄸ㍢㌸㠴〵戹㡥㐶搷㠳愸摢挱ち〰㌷㠰㌳ㅦ㌵换〵㠰㜵ㄳ㌴㔸㑢昷㔸㍥扡ㄹㅡ㠰〰㕡っ㤰攸搴ㅤ㜰改〵挲㤴㔲㈰散敡㈸㡡愲ㄸ敦㠲㈷〱攱㑥㘴愷㈶㤷〴攱㙥㤶收ㅥ㤲㝢㐱㕣㈰摣㘷戳敡㙥㌸ㅡ㠲㍦㝤㍦㡤㔶㠲愸㝢挱ち〸て㠰㌳ㅦ㌵摡〵㠲扥〷攲攲㑡㍥〲㝢㝦㔷㍡挵搸㐸㉦〰㙡㑢〱㄰㜳ㄴ㐵㘱㤴㉢攱㐹〰㜸㠶㐵㡥㤴〴攰㌹愸昵昳㈴㉦戰㜴㥤慤攰㈵㥢㔵て挰搱㄰㔶攷㘵ㅡ扤〲愲ㅥ〲㉢〰扣ち捥㝣搴戶㙥〰ㅥ㠴戸ㄸ㠰扦挰摥慦扢搰愹㠷㤱捥ぢ㠰㐱愵〰搸搲㔱ㄴ㠵㜶㍥ち㑦㥣㤶㌹㔳㤱挷㜰㌸〴㝦晡㐳㤴㐱㝦〴愲ㄸ捥挹改㠸晤㌱搷〸摦㘸㐷攰晣㙦攴扣㐶㝣㡣㘴戸㐶㠴敢㡢慢戶ㅡ㉡㕣㈳㘸㔱㐲搹㤵㑥㍤㠹㑣㍢敢捤㙢㠴摤晤〳愵敡㕤敤㈸ち〳㔰㉢㥦㠶愷つ〸ㅣ散づ㜳㥤㥤搵㤸㔹挴㐸愷㕥搹扣㈸昵㥥搹㜱慤扢戵㜶㡣㙢㙣㥦摦㤴㔸搲㈷敢ㅣ散㌵㌷搳㠲愰挹㌶挴㑥ㄶ挸㕡攷捦捦愴㜵㜶㐶敢㠲戶㔴㘶昲戸㕦㐳㔰㈵敡㠷㜳㉤昱㤴㘵ち㥦㥦ㄷ㈷攸㐳㑡㥣㕦捥㙡㉢㥦㠵挳挲㜰㉦搷摡㕥攷㌲㜲〰㠶搵㥤㠸捥㙣散㘸捡㜴捦㡡㕥㡥慢戲㐰ㄱ㤱愸改㙥搹㤹㜳ㄱ〶㌵慥㘷㜶㘲㕢㘳扡愹戱㈵挳㤳㠱愵㘹挶散㑥挹捣㐱搴改敥慤敤㡤晣㔹㙡捦散捣戶㐴㑢晢㝣〶搰愵㤶昴捥攳㘴愵愶㌲扢㜳㘳㑢㍢戲㤱摦ㅡ昰戸㍡㍢㘳㙥敢㈲晣㐲㝡㐱㜳换挴挴晣昶㕦挵㔹㔱㍣㉤昲㤱㔳愳捡㔴㔹㤹慡㉡慢晡戹攷挷晡ㄲ㝤㈶戰晡收慢㔶ㅦ㜵昴搶扢㙤㌳㘸搵㠹挷慦扡㥢㡢㜰㍥㕦ㄸ㝦ㄵ㈴㜲〲㝤㤵っ捣散㘲㙤㤶户㘹㑥㈰㌰㠳㕣㔹搰扣㕦㙢㜸挶㕢收㝥㜳捥㔵㔹晤ㄵ捡搲攳㙢㤰㕤㈶敥㌹戹㌳晣晢扦晡〱㜷攵昳昰㕣戸攸㔵搸散㜲搱戶っ㙡敦㘵户ㅦ捡搸㥣搰㉤搱っ挸ㄵ戶㐹㝦㔶㙣搸㍣㝢㜵ㅥ㑥㐰挰㘶㡦散㤴㐴㌲搳㠴㌸搳收㐴㐷㉦㥢攱㙤㉥㝥攰摢敥攸挶戶㌶㌷㈷搸摥搸㔶㘷愴ㄲ㑤㤹慡散㤸〵ㅤ慤㔳ㅢ㕢㜴ㄶ㐴ㅡ愵㈳㑡㉣㠶㈸戱㔸㐴㍤戲搳ㄹ㝦㉥挷昴搵㍡㈷搱搶搸㌱户戹㌱㔵㐵㠶㌱攲扦㡡㠶㡡挱愳〲㘰㥡㡦ㄹ㐸ちㄷ㕤敤攵㐷㥣敥ㅡ㙣㌱㄰㍡㥥㝥㌴攷㌲㘵攱㥦晡㤹昷搱ㄸ㜶攴㙡愲扦㠱㌷㉥㐲换㌸㈴㘵昹㥣换搸晣㝣㙥㠷㐲㘰㘴㔲㡣㉥愶㔴㝦ぢ㔳ㅥ昰慦攲㈵㤰㉥㘳㔷扢挱挰㍦愵㌵㤱㥥㠰㕤戱搶戶㙥捥〳〷慡㜰㙡㌹捥戴〵ㄸ㑤㍣ㄶ〱敡〸㝣㕦搸㤸捥戴㔵㔱㌰〳ぢ挹ㄵ㡣㐳戶散㜳㠸㘹㕦戹慦戲戲㝢㤵㔷㕥㤳㡤慦㘱㑥㡣愶晢㠱つ㤳㡢晣晦㙤㡦扡〶搶搶敦㉦〷搵摦攱㔸㝦捦㍡扤っ㤶昵㈹㌰昸ㄷつ晥つ㔲昹ち㤴㠵攷㈶㍦戰ㄷ攱扦ㅡ㐶ㄵ㕣〱愸攰㥤㝦㤵戹攳慦㤴㡡㜴㜷摤攱㕢昶㥤㝤㤵昹晤扦㌵〳慤㍣㤳昶摢㠳㉢㤷搱㜱㔹昰㤵㤵㔵攰㔴㕢㠵摢㤵㐵搹挲㔹昳㡣㡣〴ㅦ㉢摥㥣㕡㍦愰挴摢戰戳挰晦散㜵晦㄰扥昰扥ち昳㡤ㅦ攱挱攷㔷㙦㠰ㅡ㔸ㄸ捦攵昷昳㥣敡㥦〸ぢ㝦㑤愳㍥〰换㤹㠱敢㍡愶㍥〲换㙢㤹捦㔲㌰㔹慦戱㔳㝤っ㜳㡥㥦扡㡣㕥㔷攱㠸挳㔲慥㤹㔶㐰扡敥㘶扡㠶㈹昰愷昹㕣〶ㅥ挸ㅦ〳㔸㑤ㅤ愴㔶昶戹户㘰愳扢搱㤰挱慤ㅥ〶㔵㌴攰㔳㍢搴愷㌰攰昹户㤸戲慦挱㌵敦愷昹ㅥ㄰昶㠰㌱㈰晣㠷换扢ぢ挲㥥昴摥㡢摥扦㠵㠱㐰㠸摡㍡㔳〱昵㍤㘴㌶㠴搵㌰㔹㍦〸晦㠵㌴〲㘱㠰㕥ㄹ搵㥡〷㘱㙦㐸搷つ攱㝦㤰㑣㈰散㐳㈷づ愳㝥挴㠱㐱㠸㐲愷晢昴㠵㡤摥㤸㠶㍦㜹ㅢ昴愳挱㈶攲〹挹〴挲㑤挱㜵㌷㄰㝡㠵㐸愲昱㙤づㅢ㈰挷愸㔸㤳慢ぢ戹晥㜴㍡㠰㑥ㄹ摤㕡搸昸ㄸ搲㙡㈳户〵㑣搶て㌹㐶挰ち㜲〳改㤵愱戰㜹挸つ㠲㜴摤挸㌱㘴ㄶ㕦㙣㐲搰〹づ攴慦㉦愸愹〳〵づ㜲㐳㘰愳㠷搲㤰㌱戵ㅥ〶挳㘸㌰㥣〶晤㘰㈰挸晤〶摣㔰㠳㥣晢㐷㡢㠵扦敥昷㘸㡢㕢㈳㉤㄰㘵〸慥挹捣㠵攸㌶捣㙣㕢㘶挶㜰搹挲戶挸ㄸ㔹ㅢ搱ㄱ㌰㔹㍦㐴㝦㠳㌴㠲攸㐸㝡㘵㙣㙤ㅥ愲㌵㤰慥ㅢ㔱挶攰攲敢搳摢搱㠹㐱㤴㠱戸愶づㄴ㍡㠸〶㘱愳㐳㌴㘴㤰慥㠷㐱㤸〶ㄱㅡ㌰㙥㔷㄰㡤㠲㜳戵挵攲扢㉦戴挵㕡搸〰㌹挶敤ㅡ愷ㄳ㈵㔷ㄹ〸攳㜴㕡㐷愷㡣戱㉤㙣㡢っ慣戵㤱慢㠷挹晡㈱挷㌸㕣㐱㙥㝢㝡㘵㐰㙥ㅥ㜲㍢㐲扡㙥攴ㅡ㤰っ㕦〴昴搲〹づ攴㙦㌴愸愹〳〵づ㜲㍢挱㐶㌷搰㜰㡣户挱㘸ㅡ㡣愱〱㠳㝤〵戹㥤挱ㄵ戴㐵敦〷㕣㜸戴挵㜱㐸ぢ㐴㈷戸㌲㜳㈱㍡㥥㤹㑤㘰㘶っ摡㉤㐴㤴㤱扡㌶愲ㄳ㘱戲㝥㠸㑥㐷ㅡ㐱㜴ㄲ扤㌲挲㌷て搱㕤㈰㕤㌷愲㡣〴挶搷愷㜷愵ㄳ㠳攸㉣ㅣ㜹㈰㍡〵㌶㝡㉡つㄹ㉡散㘱戰ㅢつ愶搱㠰搱挳㠲攸敥攰㝥㤳摦扢㍤㥦摤戱㝤㜴晢愲㜵〰㌴搳改㐸づ㔰ㄹ㕣㙣昲㜳㠱㍡㠳昹捤㘴㝥っ〴㉥散攰㡣晥戵㐱摤ㄳ㈶敢〷㉡㠳㠵〵搴㔹昴捡愸攱㍣㔰昷㠶㜴摤愰㌲扡ㄸ㕦㥦摥㠷㑥っ愸っ㌱㌶㜵㜰㕤慦昷㠵㡤摥㡦㠶っ㍦昶㌰搸㥦〶〷搰㠰ㄱ挹〲敡敦挰攵㍡㌸㥦㐹攲搱ㅣて㠴つ㤰㙢㜳㌹戵㈸戱㘷㍡〹㍡㑤搲㈹㈳㠸ぢ㤱㘳搸戰㡤㕣ち㈶敢㠷ㅣ愳㡣〵戹㌴扤㜲㡥㥤㠷㕣ㄶ搲㜵㈳㜷㌴㤲攱敢搳㜳攸挴㈰挷搸㘴〳っ㠵㑥〷㥦ぢㅢ摤㐸㐳挶㉤㝢ㄸㅣ㐴㠳㜹㌴㘰㈸戳㈰搷〴㉥㠷ㅣㅦ戲攲㠱㕣ぢ㙣㠰ㅣ挳㤵㡤㔳搷㐵愵㤵㑥攷搳㈹挳㡥ぢ㤱㘳慣戱㡤摣挱㌰㔹㍦攴捥㐵ㅡ㐱慥㡤㕥ㄹ愳㥣㠷ㅣㅦ换戶㙥攴ㄸ换㡣慦㑦㉦愰ㄳ㠳ㅣ〳㥡㑤ㅤ㕣㙤㙥㈱㙣昴㈲ㅡ㌲搸搹挳㘰㌱つ㤶搰㠰昱捦㠲摣㈱攰㜲挸昱搱㌱ㅥ挸ㅤ〶ㅢ㈰挷ㄸ㘸攳搴搵收づ愷搳㈳攸㤴昱捡㠵挸㌱㐸搹㐶敥㐸㤸慣ㅦ㜲㡣㘹ㄶ攴㡥愲㔷〶㌷攷㈱户ㄴ搲㜵㈳挷㈰㘸㝣ㄱ晤㑥㈷〶㌹㐶㐲㥢㍡㔰攸戴戹㘳㘱愳㡦愳㈱愳愴㍤っ㡥愷挱〹㌴㘰攰戴㈰㜷㈲戸ㅣ㜲㝣㈰㡥〷㜲㈷挳〶挸摤攱㜲敡㙡㜳愷搰改愹㜴捡㈰㘷㐱慥㜳㝤㑤㍤〰㤹㡤摣㘹㌰㔹㍦攴ㅥ㐴ㅡ㐱敥㜴㝡㝤〸㕣ㅥ㜲㘷㐲扡㙥攴ㄸ㌹㡤㉦㜶㝣攸挴㈰挷昰㘹て㘰捥㠶㡤㍥㠷㠶っ慤昶㌰㌸㤷〶攷搱㠰搱搶㠲摣昹攰㝡㤹㡢㠷昳㤸ㅦて昰㉥㠰ㄹ挰㘳搰戵昱敢〲敦㐲晡扤㠸㝥ㄹ㈰㕤〸ㅥ愳愲㙤昰㉥㠶挹晡㠱昷ㅡ搲〸㜸㤷搰㉢愳愹昳挰扢っ搲㜵㠳挷愸㙢㝣㝤晡㜲㍡㌱攰㌱昴摡搴挱搵㘱慦㠰㡤扥㤲㠶っ换昶㌰㔸㑥㠳慢㘸挰㐸㙤〱敦㙡㜰㠳っ㜸㜹て㥡㜰㍦扣挸〳捥㙢㤱㄰㜰扥敦捡挹搵㡢慦㘳㑥搷㌳㈷㠶㕢ㄷ昶㘲挶㔸摢㜰摥〰㤳昵㠳㤳㈱搹〲攷㡤昴捡搸散㍣㌸㝦て改扡攱㘴っ㌷扥㍥㝤㌳㥤ㄸ㌸ㄹ挸㙤搰愲搰改挵户挰㐶摦㑡㐳〶㜹㝢ㄸ慣愰挱ㅦ㘸挰戸㙦㠱昳㌶㜰戹㕥捣〷㌳㜹㈰㜷〷㙣㠰ㅣ㘳扢㡤㔳㔷㐳晣㈳㥤摥〹㔲昹ㄳっ扡㔸㥡㐴散㤹㉢敥戶ㄷ㝣㕡搹㍤㕢ㅡ㍢戰㙡挸昳㌹愱戱〳敢ㅦ㍤戲㈰㌸㤴㈸㤹捤㘵㌵搱㤵㘸㐴㙥㡢㘲换㘲㔵摥㥥挵挰㘲扤㝢ㄳ㘳㤸㠷摡摥摥㜰敤㙡慣换㐸戶㌹㍣捡昸㙢摡昷㔰㜶捣愴戳昵搱攵㤳㠱㍡㜱攷敡昵㝦戱㑢㈲㙤〸捦㠳㘱戳㔱昸㠷〹敦㍤㌸收愶〹攳㙤扢㙥㈲慥㘸敢敥㙣㜶摣㌸戱㘵㍤㥤㜰晥挹㉤敤㔸㝤昴㍢ㅣ搶㤶㝢㌹㠷搳ㄶ㜴攴㘹ㄲ㡢晢㌸㥡㌱㑤㑤搳㕡戰㙤㤵㑡戴愵㝦㈵换挹愸㥢扤攵㈱㉢挳㍦㜳㍢ち㑥昸㜱㉤〲㘳㘳昵㕥〷㙢〵慣㌷㈴㔸扤ㅡ㥥㝡ㄲ敥㕣っ㝢ㄵ㌹㍥挱㔳捥㠲晤晣㑥搹ㅢ摣㍤㠳㡤㍤㍣搰戴㈹搳㐷ㄲ攴㔸㔹㍡搵搹㌱挹㜶散㌳㜵㜰ㅦ挱㌹㤲㡥慥戳搳㌳㑤〹㍥愹〵换晥捥搱敥愹づ晣㌴㈳攷㠰㑦㘱昹昵㥣㈱㈰㔲攱㥣㈵㈵攷挹敡愲昱收㔷㠲㝤攸㘷㥥㔵っ愳㔹昹晣愳㐱㕤㜴㈱㍦㌷㌴昸捣㠱戳晢㔸㠶㤳摢挵敥ㄵ挶㕡昷㉦ぢ搸㤳晡㤸ㅦ扣搸㈳㥣っ㕥㍤㡣㡣㕢㕣㍤戹て搹搶㠱㐷ㄵ昱㠱㘵搵散㍡㑤搸〳攸㘸挴㙥㑥搳㤲㕥搹挹㉤愹愶〵改㡣㙣〵㤹㌱㕢㜶㠴㝥ㄵ攷㡢换㡦㑥㡦敡〲ㄷ〷㤴挹㜸ㄸ戴㜹㜴つ愶㥣㍦昳㍣改㍦愱愷挹㘰〷ㅦ㝥㝤扦搳敦捡㜱㙡㌶昸㘷ㅣ㝥㤴扥㜷攷㡦㤰攴ㄱ挱ㄸ摡㡡㐴ㅣ搳ㄸ㡥㍦搶晣ㄲ㐴㝡㥣换㙣㑡敢㤴㔶㙥㈶扢㐴㤳ㅡ㙤搱慦攲㍣愱㥥昶㘹㐲〸攳捦㐶㥥㑥㌰敡挹㝦搸昹㜲晥㙦攰㌵㠶ㅢ㘰㥣㔷挹㜴つ愸愲㔹㠴愱㉦㈳㜱搴晣〵㠷捣捣㔶攲㡣愹㙥攰散㤹㤹㝤㉥昵㠳㤰慥㝢㘶挶㥦㝣戰挹改㠷㘰捥慤㐱晥㈹晥捣挳捣㤱愸㜵㘶㘶て挳㐶㍦挲摣㝡㜸ㅢ㍣㑡㠳挷㐰㉡昹㑢㠰挲㐱愶攴㡦ㅡ㤰挰㠷㐷敤㘰〳慡慡㤹ㅢ㜱攸愲ㄶㅥ戱㠳ㅦ㙤㘰扤搳敡㕥搵ㄳ捥昴攳戰㝡昶㤹㘷㐶挱ㄶ换攵慥晣户㤲〲挲搲愷㥦㘰晥㑦㠲㈸㐶昷ㄷ㑥㝦ㄹ搲㙦㑦㝦晦っ㤳昵㥢晥昲ㄷ〰〲昲㔳昴捡㥦〲攴㑤㝦㥦㠱㜴摤㈰昳㈷〳〲昲戳㜴挲昲昳㙦㌰愴ㅥ㈰㍦〷ㅢ晤㍣つ㠷㜸ㅢ扣㐰㠳ㄷ㘹㌰ㄴ〶㌲晤㝤〹㥣㙢晡ㅢ昲㥡晥扥〲ㅢ㑣㝦户㜲㌹㜵㉤搶扤㑡愷慦搱㘹㄰〶㠵挸㠵㈱戳㤱㝢ㅤ㈶敢㠷㕣〴㘹〴戹㌷攸㌵ち㉥て戹㌷㈱㕤㌷㜲戵㐸㈶挸扤㐵㈷〶戹㌸愴〶㌹ㅣ㥡收昹㌶㙣昴㍢㌴攴てㄱ㍣っ摥愵挱㝢㌴攰㙦ㄳ〴戹昷挱攵㤰攳㤳㌷㍤㙥ㅣ㍥㠴つ㤰攳敦ㄳ㡣㔳搷㉤搷㐷㜴晡㌱㥤昲户〴扣㜹㜰㈶㡥慢㤹捣㤹㌸慥挱㌱扢昴㐴㤸㜰昲㘸㍥昹㔳㥥㑦ㅣ㉢晥ㄴ㠱搳ㅥ搶㜸㕤㤷㔰挵㥦㉣昰㌲㡡㕦搸㈲㜹攷㌸晥㔷挷ㄹ㝦捤挰戱摣晥㤴ㅥ㙤愶挰愶㡢搱㘶㉡搴㜲㍡晦〶扦㡡扦㝣挸ㅢ㙤晥〱改扡㑦攷敥㐸㈶愷昳㌳㤸攷㐶㥢改㤰ㅡ㘰愹㜵㐶㥢捦㘱愳扦㘰㙥㌳扣つ扥愴挱㔷㌴㤸〹〳㡥㌸晡㙢㜰戹㐱㘲㉦㔷戲慤挵慦っㄲ晦㘴戲㙦㤸散㐰㤷㠱㉢攳㙦㘹昰ㅤつㄲ摥〶摦搳攰㕦㌴㐸扢っ昶挷戱摦扦ㄱ㌲搲晦愶挱て㌴㤸て愱慢㑤晣〸㤹㘹ㄳ㍦攱㤸㙤㠲㈱捦愵摢〴㘱愲㔵ㅢ慣搶扢㑤戴挳搸㙥ㄳっ昷攸㙣ㄳ攵㡥戳づ攸搷愷㑤㉣㠴㕤ㄷ㙤㘲ㄱ搴搲㈶昰㤴㍦晣ㅣㅤ㕣㕥㥢戰㈰㕤㜷㥢㘰愸戶戴㠹㙥㌰挷搷扥〲ㅤ〶愹㐷㥢愸㠲㠱收晢㉣ㄴ攳戸㍤っ晣㌴攸㑥〳㐶㜶㑢㥢攸〱㉥搷㈶㡥㜶㈵㜳戵㠹㥥㑣搶㡢挹ㄸ㘸㉤挳㥦㙢つ敦㔴挸散攱慦ㅡ㈶敢㌷晣㥤㠶㌴㠲㑤㠰㕥㑦〷㤷㌷晣昵㠶㜴摤搸㥣㠹㘴㠲㑤ㅦ㍡㤱愶㠳晦ㄹ挲敤㔱昵扥戰搱ㅢ搳昰㙣㙦㠳㝥㌴搸㠴〶攷挰㐰㠶扦㑤挱ㄵ挴㙣㜴昵㠴㔷㡦挱㜱㜳㜸挰攰戸捣㤵愵敢戲搲㥦㔹づ㘰㤶㔷挰愰昰戲戲ㅣ㌲ㅢ搷㉤㘰戲㝥戸㕥㠵㌴㠲敢㐰㝡扤ㅡ㕣ㅥ慥㠳㈰㕤㌷慥っちㄷ㕣〷搳㠹挱昵㍡㐸㍤㜰ㅤ〲ㅢ㍤㤴㠶㡣ㅡ昷㌰ㄸ㐶㠳攱㌴㘰㈰戹攰晡ㅢ㜰戹换ちㅦ㔶敢㠱摣搶戰〱㜲っㄶ㌷㑥㕤敢㔱摢搰改戶㜴捡愰敦挲ㄶ挹㐸㙦ㅢ戹ㄱ㌰㔹㍦攴ㄸㄸ㉥挸㡤愴㔷㐶㠸攷㈱㔷〳改扡㤱扢て挹〴戹敤攸挴㈰挷㜰㜲㔳〷ち㥤ㄱ㍣〸ㅢㅤ愲㈱㐳捤㍤っ挲㌴㠸搰㠰搱攷㠲㕣ㄴ㕣㙥㑢㌲㙦㘱戴昸〹扣ㅥ愰搶㈲㌹㐰㝤挴㤵㥦慢㌹挶㤹㕦ㅤ昳㝢〶〶㠵愰㍥〷㤹つ㙡㍤㑣搶て㔴〶㥢ぢ愸摢搳敢ぢ攰昲㐰摤ㄱ搲㜵㠳晡ㄲ㤲〹愸愳攸挴㠰晡㌲愴〶㌳ㅣㅡ㔰㜷㠲㡤㙥愰攱㉢摥〶愳㘹㌰㠶〶㡣㘸ㄷ㔰㜷〶㤷ぢ㈱捡㝢慥戰〷㠴攳㘰っ〸ㄹ摥㙥戲㥦㈴搹换搵㜳㍣扤㑦愰昷て㕤〶慥㤳㍥㤱〶㤳㘸昰㤱户挱㘴ㅡ散㐲〳㠶㤹㥢㉣㘶攱搸戹㝡敥㑡㠳㈹㌴昸ち㐲〱㘶㉡㌹ㄴ㠲㤷捦捡㙦㈰㉤㡣㡡㉢㡡㔸㐴〲慣扡㌱㜶㜱㐶挷㤲㈶挴㡢昲㤰㔱㜲昶ㄱ㙦㌳㙣㌵㘲昷㕡摢㜰摢㕤㔱昸昸㠱㕣摡愷攰慡㝢摦㠲攷搱㑡㌲㙡扥㐶㘹㉡㙦晢㜷昱㌳㔷㜳改㔹昰捥㠷㔳㌲つ㍦搶㌴ㄴ戱敦搴挶㔴㕢㙢㝢㙢戶㘳搰っ〴㐲て攲昳㝤戳戸敦ㅥ㔳戹〲ㅥ㍤昳㘴挵㉡㕡㔰㤱捡㠵㝣摥愵㝦㕥㑢敢愲ㄶ㈹㑤㘵㍢ㅦ㜳㉣㜸㜵敢挶㙣晣捣㠷㥦愱〰㉦昰㉤ち捡挴㝡て搰㥥攵〱挶㈱攲敢戳愶㠳ㅦ㍥㜶攷戱搳㘷攳ㄱ愸挹晡晡晡㘸㈲㔹㥢㡥㐶㔳搱扡㘸㝤㈲ㅣ㡣㐷㘲挱㙣㕤㈸ㄴっ㕢㌳㍡㑤㠳愱㙣慣㍥ㅡ㡢㘷戳昵搱摡摡摡晡㐴㍣ㄱ挹搴挶戲㠹㔴㈶ㄳ慤㑤〷ㄸ攱㐸昷㝡㈶搲攸㍤㐱〲っ㙣ㄴ搱㉣㡡昶愲㠸㘱㡥㈲愲㠱㤸㔶㌲ち㜰㝤愳て㤱挸㘷㝥㔶㔹搱慤㕢搱挲㜰㔱搴㘲敥〹愸㤶挵愰挵捡㙢〱㜳攱㙦㕤扤ㄳ攵㥦㐵㈶㘶㘳搴晢戱摣晢㠳昸〳っ㔰㘴㠱慣〳㐰㝢㡤摤㜹戶㉢昸摡晡ㅤ㘴㍤㈰㤳㠵㡥改㜸敡戱㌵ㅢ㤲㡤㈰挹㝦戵㤲㜵㈰挴扤㈱挶㐳㍤摤㡦づつ㌰㍢愸㄰敡㐵㌲㠴㈴〵摥晥㘵㐵ㄹ㤴㜲攲㌳㄰昱㠰㘵㔳ㄵ愰散㉣敡㈲搴㤲㑤ㄴ㐲㠴㠰搰ぢ㥡㤸扡〰ㄲ㌶戳晣㘶㔲㘹昲㘹㠴ㅤ㥡㠹〵ㅥ㍥㝣搶㐱攰敤㘶㠲㘷戳㘷戲㤱㘴㉡㥣愹㑢㐶昱敥㤲㘴㙤㌴ㄹて挷㙢搳㜸㈹㑢㌶㕢ㅢ戱收攵㑣㘳愹摡扡㑣㌴ㄳ挹㐴㔳㤹㘸㌶㤶㑣挴敢敢㈳㜵昱㘸〶捦〲㑦挵㐲挹㐰㌷挷扤㙥㐲ㅡ摤っㄲ愸㌲愲ㄶ㡡㕡㈹搲㐶㤴戳㔲㍤㈰㘲㔳㔱愷愳ち㍣㡤攰昱慢㐱㈶改〰昱〷㝡㐲㠰〳㠴㘷㔰㐶晣㌵㈱搷〴㌸搰换㈸㌹〹㤴㔷ㅦ改㐳愹㝣ㄷ慣ち㐰㈹㘸ㅥづ㔱づ捤摥㤰ち㥡㑢㤱㤹㐱搳㍡ㄲ㈶㈵㝢戱㍡ち愶挵㄰昷㌱㤹ㅦ㡤挴㠰戸慦㤳㥦戵ㄴ扣搳ㄳ㔳㘹㍣晤㍥ㄲつ挷ㄲ戵搱㜴㌴㔸㤷㠹㈷㈳昱晡㔴㌸ㅣ㐴〷つ㘵〳ㅢ㥢㌲ㅥ㠳㌴㠱㝥㠶㍢㤶摣㈶㠶愳㑥㙤づ㑥㠰㍡挴つ搴〹㔰改ㄳ㐱晣㠱晥㌰挰㠱捦㍡〹戴戰摤㥥っ㔹㝥扢㍤〵ㄲ㡦㜶㝢㉡挴㕥敤㜶㠰攳扤昳㥤㑦晡っ㤸摡㐸て㌴㈵㍤ぢ愲ㅣ搲㠳㈰ㄵ愴㕢摣㐸㥦〳㤳搲㐸㌷㜹㈲㍤搸㘴㝥ㅥㄲ〳改㈱㑥㝥搶昹攰㙤愴搳戱摡㙣㍡㔴ㅦ捤搴搵㐶愳攱㔰㕤㌲ㄶ㑡搵愵攳挹㙣㉡ㅡ㑡㈵戳搱挰㔰㔳挶㘵㐸ㄳㄸ㘶戸ぢ挸つ㌷ㅣ㜵㙡㙢㜰㠲㜴搶㡤昴挵㔰改㑢㐰晣㠱㙤㘰㠰〳㥦㜵㈹㘸㈱搲㤷㐱㤶㡦昴攵㤰㜸㈰㝤〵挴㕥㐸㙦敢㜸敦㝣昳㤵扥ち愶㌶搲㈳㑤㐹慦㠱㈸㠷㜴つ愴㠲昴扥㙥愴慦㠳㐹㘹愴昷昶㐴㝡㍢㤳昹つ㐸っ愴㠳㑥㝥搶㡤攰㙤愴挳愱㘰㝤愲㉥捥敢㐴㉣ㅡぢ搵㈵㐲昱摡㔰㌴ㄵ㡡挵㐳㤱ㄴ㉥㌱㠱㤰㈹攳㑤㐸ㄳ〸ㅢ敥昷攴㈲㠶愳㑥搵㠲ㄳ愴愷扢㤱扥ㄵ㉡扤〲挴ㅦ㠸挳〰〷㍥敢て愰㠵㐸摦〶㔹㍥搲户㐳攲㠱昴ㅤ㄰㝢㈱㕤攷㜸敦㝣扦㤷扥ぢ愶㌶搲摢㥢㤲摥〳㔱づ改ㅤ㈱ㄵ愴㈷戸㤰搶ㅣ㍤㘴㉣ㅥ攷〹敡㈸㤳捦晤戰〳愸㍢㌹慥慤㤵攰㙤㔰敢㌱收搶搶㈵㤲挱㌰戰っ〷㙢㤳㠹㔴㉡ㅢ㡡挴㐳挹扡㑣㉣㕤㥦〹㌴㤸攲㍣㠰㌴㠱搱㠶㝢㤰摣ㄸ挳㔱愷挶㠱ㄳ㔰㜷㜲㠳晡〸㔴晡㔱㄰㝦㘰㍣っ㜰攰搳ㅣ㈸㌴㐷〶捤挱㐰戳敢〷㈶ㄸ攵㌸㕡㡣㈷㜹㥡㑡ㄹ㔱㈷㤹㡣㥥㠵㈸㠷挹㉥㤰ち㈶㘱㑦㑣㠲㥥㤸㌰ㄶㄲ㑥戰〴ちち㑣愶㌸慥慤㤷挰摢㤸愰收㜸㔵㘴扣㍥㤸捣㠴愳挱㈴㉥㑢搱㔰ㄲ㠳㘹㙤㍡ㄸ㠳戸㌶㌰搵ㄴ攷㘵愴〹散㘶戸㔷挸㑤㌳ㅣ㜵㙡㍡㌸挱㘴㕢㌷㈶慦㐳愵摦〰昱〷㘶挰〰〷摥㤸捣㌴捡㕤㘹挱〷扡敡昷㤸㔴㌰㤹㘵㌲晡〰愲ㅣ㈶㝢㐳㉡㤸っ㜴㘱㘲㝤〴㤳搲㍤㜲㠰㈷㔰晢㤸捣㔷㈱㌱㠰摡ㄷ扣㕣挸㔷㠳户㠱ち搶搶愳戵㘴敡攲戵搱㐴㌴㠴慢㜸㌰㥤㡥挶搱㑦敢㘲㤹扡㜴㌶㘸慤改㌴㡤㈶戲挹㜸㤴㉦户㑢㐵㙢愱㑥搴搶㘱㑥ㄸ㠹㈵㜱㕤㐲挳ぢ散攷戸搷㥦㈰㡤㕥ぢㄲ搸摦㠸㍥愵攸慦ㄴㅤ㘰㐴㌹㉢㜵㈰㐴〲㜱㙦㌷挴㥦㌱挹攷㈰晥㐰〲〶㌸昰㔹㕦㠰ㄶ昶攵㉦㈱换敦换㕦㐱攲搱㤷扦㠶搸慢㉦㈷ㅤ敦㥤㙦㤳搳摦挲搴㍥㐷㘹㈸㜹㙡昴昷㄰攵捥㔱ㄶ㔲㌹㐷㤶敢ㅣ㜵昶攵ち捦搳㌱挷攴昳ㅦ戸挲改㤸敢戸戶㝥〴敦昴攵〴㈶搰昵攱㐴ち戳愸㘸㍣㕢㤷慣て㘶搳挹㐸㌲ㅣ㑥搶㘲㑥㥤つ㌴㥡攲晣㠴㌴㠱㠳っ㠷㠰〴㕦㐰㐲㈹㔹㔴敡㔴ぢ㜴〲敡㡦晦㜲捤㡥捡㘱愸㉢㐰晣㠱㔶ㄸ挰搰扢摤捥㌷捡㝤㘸挱挷搰敡敥㑣㉡敤戶捤㘴摢ㄳ愲ㅣ㈶ㅤ㤰ち㈶㕦㈲㐳㌳㍢搲㙣户㌲扥㝤づ㘹昱㐴㘸㠱挹㘷㈳戸〲㈶ぢ挱㑢ㄳ敤つ摥挶㈴㕢ㄷ㡤搴攲ㄵ㤲愱㘸㌴ㄲ㑤㠴敢㤲㠹㘰㕤㌲㤳㐹㠲攰敥㈴㤳戵晡攴㑣敢㔳昵改㘰㌰㥢愸慤㑤㠶搱攱敢敡戳戵㌰慣つ攱〶㈶㤳愸㡢挵〲㡢ㅣ昷扡㉦搲攸㡤㐱〲㡢㡤愸ㅦ㐵㥢㔰戴挴㠸㘸㈰愶敡㌰㠸〴捤搵㙥㌴晢㔳㍦〰挴ㅦ㌸ㅣ〶㠲㈶㥢愸㘶㥢搴㙣㠶㥡㡤㉥㜰㠴㔱ㅥ㐸㈰ㄳ㈴㐳㤹㔴搰㍣ち㑡㘹㘱挳㈱捡愱戹ㄴ㔲㐱昳㑤㌷㥡㐷挲㥢愰昹㠶㈷㥡挷㤸㝣戶㠱㉢愰㜹慣攳摡摡ㄶ扣㡤㘶㈸㥣㐹㈶愳改㜴㈲㤱㠸㐵戳㘹㑣挶搳戸㝢㡢㈴㘳攱晡㔸㌸ㅣ㐹〴㡥㌳挵ㄹ㠱㌴㠱攳つ㌷㤲摣〹㠶愳㑥㥤っ㑥㌰㜹挹㡤挹㜶㔰改㈰㠸㍦挰戸㐸ㄶ搸昳㙡㜱慡㔱捥愱挵㕣㤲㌸㤳ち㈶愷㥢㡣敡㤹ㄱ㜴攰㝤敡㑣㔰挱攴㜱ㄷ㈶搶づ㌰㈹㍤㌲㍥敡〹搴㔹㈶昳㔱㐸っ愰捥㜶昲戳㜶〲㙦〳㔵㔷㥦っ挵㤳愹㜴㍣㥢慡㡢㘶㈳㜵昵㤹㘸㈴ㄸ捥愶戲㜵挱㙣㉣㥤挸〶捥㜱搲攸〶愴〹㥣㙢戸搱攴捥㌳ㅣ㜵敡〲㜰〲搴㑡㌷㔰㘳愱搲攳㐰晣㠱ぢ㘱㐰愰慣昱㘰ぢ挷户〹㤰攵㡦㙦ㄳ㈱昱ㄸ摦㈶㐱散㌵扥㕤攴㜸敦㝣㌱愳摥ㄵ愶㌶搲㤷㤸㤲㑥㠵㈸㠷昴㘵㤰ち搲户戹㤰敥散换㉢㍣㐱扤摣攴戳〷㕣〱搴㉢挰㑢㕦㥥づ摥㘹㝤〹摥扡㐴㐲㤹ㄸ慥挳㔱扣〹㉡〹㡡づㅤぢ挷㌳愹㜴㙤挲㥡㤱㌳㑤愶㌳愱㜰㌰㤴㐶㉦㑥㐶ㄳ昵戱㐴ち晤扥㉥ㄲ慣㑤搵搶㠶挳戱㔴攰㑡挷扤㥥㠹㌴㝡㑦㤰挰㜲㈳㥡㐵搱㕥ㄴ㕤㘵㐴㌴㄰㔳㜵㉤㐴㜲㍡慥㜵㥦㡥晤愸摦ㅦ挴ㅦ戸づ〶搲㙥扤晡昲昵㐶挹〷晢捡晢㈷㜵㡡㐹愵摤摥〸愵昴攵っ㐴㌹㌴㝦て愹愰㜹㤱ぢ㑤㙢づ㑣㑡户摢ぢ㍣㈱㘶昴愴㤴慣ㄱ㠹〱昱㉤㑥㝥搶㐱攰㙤㠸攳㠹㐴㌴ㅡ换㐶挳搹㘸㠶㈳㈶㙥戶㤳昱㜸㝤㍣㥤挴㄰㥡〸搶〷㙥㌵㘵㥣㠷㌴㠱ㄵ㠶㙢㈲昷〷挳㔱愷敥〰㈷㐰㥤敤〶慡ㄵ㉡㍤ㅦ挴ㅦ昸㈳っ愴摤ㅥっ戶戰摤戶㐱㤶摦㙥摢㈱昱㘸户ㅤ㄰㝢戵摢㍢ㅤ敦㥤慦摤搴㡢㘰㉡㐸㔷摥つ㘵攱戲㡤敢攷攳慥攰㑢㉥㕡〶㕣㤱㤹戲〰戴㔱㜶㡦〵㠹㈶扣挸㝡ㅡ挲㠳㍡㈸晡㌵〴㤵㔴搸㐱㕡敢㕣晢㤲㉡散㜷挰㐰搴慣㄰㠳晣愵㉢愷㙥昲挶㥦㥦ㄷㅣ攴慦㍣〱㈷㝦晤㜲㘱㠳敦㕣收㘴改㜰㤲㄰挸㜷〸捥ㅡ㜷㌰敦〱㉢扤攳㔰〸捣㐷摤敢㈵慤晣ㄳ愴敢ㅦ晦㐴慦㝤㍡㝦㠳捤㕦摢㡦㘸㐲㈸搸㝡㍣摣攰㌰㤴㐵摤㙦捡㜰㌸㌸㡥㔹晣㔳㉢㡤昴〸摡㐰〲摥愷ㅥ〴㤵摥㝣戴扢㌷ㅦ〵㤳搲扤昹㐸捦摥晣㄰㍣㐹㙦㕥㡡挴晡ㄸ㤲㘳㐹㡥〳〹㍣散㘴㙥ㅤて捥敥摡㔸㥣〸㘷㌲㤱晡㜴㈶ㄹ㡣愶㙡㌱ㅣ挶㙡攳㤸摢〴搳戱㔰㌶㕣ㅢつ㍣攲愴搱㈷搰挳愳㠶㍢㤱摣㘳㠶愳慥晡㜱㜰㕣昵㘳ㄸ挳㉦晡〹㍣〱捦昸晡慣㤳㤱㑦攱㤸㜰ち㘴昹㘳挲愹㤰ㄴ㡦〹㠱㈷ㅤ㉦㝡㈹㕣改㘳㐸捥㠰愵㝡ち㜲㘹㐲㘷㤲㠳㤸㔹愹㘷㐰攵㤴戴扡㑥㐹攷㜴扣搹ㄳ晤㘷㤱㐸搰㍦ㄷ慥㌰㤶㍥攷戸戶捥〳㙦〳㥥㑣愴敢挳改㐴㕤㝤㌸㥢㠹㠶搲㔸敢㑣㈴搲㤱㜸っ〷搱㈴敥㤳〲捦㍢㘹昴昹㐸ㄳ㜸挱㜰换挸扤㘸㌸敡搴㉢攰㘴㉣㥤㠳挲攴ㄶ㉢㉦㠲㑡㕦っ攲て扣ち〳㈹㡥搷慤昵㙢㌹㈵㤱㌸㤹㘴㌹㤳捡㐵攷つ㤳搱搵捣挸㘰昲㈶愴㠲挹㝥㙥㑣㜲搳昱㝤㍣㌱㜹换攴㜳㍤㕣〱㤳户挱换㈵晣〶昰㌶㈶ㄱ搴ㅣ㌷搵〹㑣挵㜱搷ㄷち搵挵㤲㜵戵挹㍡捣扣㔳搹㘰愲扥搶扡㌱㘷㥡㑥㘷搳戸慢㑣㘲㤷〰搷愴㜸ㄴ㌷㡣搹摡㘰㌲ㄹ㑢挵挱愶ㄲ㠱㜷ㅣ昷晡㈶愴搱扦〷〹扣㙢㐴㌷㔳㜴ぢ㐵敦ㄹ㔱捥㑡㝤〸㤱愰㌹捤㡤收㙤㑣㜲㍢㠸㍦昰ㄱっ〴㑤慦㑢昸挷㐶㜹㈶㠱攴ㄳ㑣昵扤㑣㉡㘸慥㠶㤲ㄷㄷ扦ㅡ〷摦ㅣ晣挰㘰㄰扢㥦㝥㌱㠸慤〱㉢㉤㜰㈵〴收愳㍥昱㤴㌲ㅥ㠷〳㤹㝥〰戶㡡昱㌸㤲昲㐱㜰戹㐱收㙦㐶晡㄰㙤攰㄰扣㑦晤〳㔴捥摥㑥㈸㠰戹㤹戲ㅥ㠱㐹改㐱㘶㐷㤸ㄶ摦㘱㝤〶㑦㠲挴㘳㐸慣ㅦ㈷㜹㠲攴㐹㤰挰攷㑥收搶㥦挱㌹昳㠷㔴ㄶ昷〱搱㄰敥戵㙡愳㈱散敤㠴戲愱㜸㉡㕡ㅦ㑢〷搳㔸づつ〷扥㜰搲攸愷攸攱㑢挳㍤㑤敥㉢挳㔱㔷晤㌵戸晦捤㈰昳㑦㜸挶搷㘷㍤㡢㝣ち〷㤹攷㈰换ㅦ㘴㥥㠷挴㘳㤰昹挶昱搲昹晥㘴晤ㄲ㉣〳っ晦攱㤹戰㕥〶㘷愳㤲㐹㘷㌳挹㜸㌶ㄱ㑢㘲ㄷ㈳ㄹ㡦㘰〰㠸〷㈳㠹㑣㈴ㄴ㑡㠶戲㘸捡摦㌹㘹昴㉢昴昰扤攱㕥㈵昷㉦挳㠹敥摦攰㌸㈷戱㕥愷づ晢㍣㠸㑤敦㝣㤳戲昵〶愴摤㘷摢㑦㔴攴㜵摥晡ぢ〴㍤㘷摢ㄶ戲㜷搴㙥扤〹㔱㝥つ摦愲㤱㙣㉥戵㡤㐹愷摢昰㈸㙣敢㙤㠸ち愱㜹〷㌲て㈰㝥㜰㡡㔴愵㔴㔵ㄵ㙢敥户㕦㔵晣ㅥ捣㘷㙥戵摦㝦昱㔲㌹㜹愱摣〱捥㘳〳慥扦ㄲ㉦㠲摦㙡昰㔴㍣㤴㤲㡦㌲搳ㅦ挰扤晡ㄱ㜹摢晤㙤㘰㕥㝦晢〸㑡昶㌷㜶㍦改㌵㜹晤㡤㑤扡㔸慡㈰㤵晥戶㡡㥥换㡤捤㙡㜰戹晥㔶㘱愴㙢㘸㠳㘲挰扦㑦㌱㔲㐹晡摢愶慥晥愶搹摦攴㜶扢㥦㘷搷敡㠶㐴昸㘲㘱ぢ㜶晡㙦㈴㝦㈷昹〷㐸愰捡挹挷晡っ㥣搳戵ㄲㄹ散摥挴㜱昳ㅤて捡扣㍣㤵挹㘲㈵つ㑢㜰㤱㘰㍣ㄳ慢て㘸㈷㡤晥㥣ㅥ晣㠶晢㠲㕣㜷挳㔱㔷摤〳摣晦愶㙢㌱㄰㡡㤰㘸㜶㉤捤扥愴搹㝤〲㡣㡤ㄲ昹㜲㉡慦㈲昹づ㜲㈵搱㑤攴扥㈷㠷〳挱戳㌷慣〵㑦换㡤㘷㙥昹愲挲ㄳ捦㍥㐸㠴慦㑦晦〷慥㜰昵改ぢ㠶ㅥ慤ㅦ挱摢㄰㘲晥㤳ち愷昰ㄶ攱㜸㈶㠲㡤挷㜰㕤㉡㤲挱㝥㘲㌰ㄴ㐵㤷っ搶〷〳ㄲ晥㐴ㅦ㍦㈱㑤㠰〱㑦搲㑣㌸搱〹㙣㘲㌸敡ㄴ攳㤶攴ㅡ昲攳昷慥㉢㜲㌹っ㜵〵〸㜶挵㘰㠰慦昷昲〵㐳㥡㐴挹〷㜴捡㑢戲㜵㜷㈶㤵㙢挸㐰㘸㈴摢㥥㄰攵㌰ㄹ〴愹㘰昲㈵㌲㌴㘳扡㍥㠷㕥戸ㄹ晢㌹愴挵挳昷㘰愸㘹愱㌷㠲㉢㘰挲㔸㈴挱愴㌷㜸ㅢ㤳㔰㝤㉡ㄱ捤搶搵㈶㘲搸㘸㑤愷攳㜵攱㜴㌰㤹挸愴㠲〹㙣戹挶㤲挱挰㔰㈷㡤敥㠳㌴㠱㘱㠶敢㑢㙥戸攱愸㔳㕢㠳ㄳ㑣㍥㜵㘳戲〹㔴㝡㔳㄰散㕦挱〰㕦扣捡ㅣ㔴㜳挳㑡㕦㑥㜲〵㐸㘰㕢㄰㝣戱〳㐳挲攷㙤敡㉤㤹㔴㌰ㄹ〹㡤㘰㌲㤸ㄹ㐱㈷敤㠴㌱㐷㠲挹扢㥥㤸扣敤㠹挹㜶㈶㥦攱㜰〵㑣ㄸ㘵㈴㤸晣〶扣㡤㐹ㄲ昳㡥㘰㈲ㄸて㘳摣㡥㘲㤲㠲摤㘹㉣㜳㈵㙡㈳挱㘰っ㔳收㑣㈰㘴㡡戳ㄵ搲〴挲㠶摢㥡㕣挴㜰搴㈹〶ㄴ〹㈶慦戹㌱ㄹ〱㤵ㅥ〹㠲㥤㈶ㄸ攰敢㡤〹㘳㡤㐴挹㐷㜸捡慢挵㜵㠴㐹〵ㄳ〹ㄹ愲㍣挶㡣っ㈶っㄹㄲ㑣㥥㜲㘳戲〳摡慣戴㤳㈷㍤㌱ㄹ㘵昲愹㠷㉢㘰戲ㄳ㜸㤹戹㙤て摥挶㈴㤳㑤〵㌱㜵つ搶㐷挲摣ㄴ挹㈴㜱㌷ㄱ挶㌶㕣㍤ㄶ㕦㙡挳愹戸戵㐳捥㌴ㅥ慤慤挷昵㉤㡡扢㡡㔸㌴㔵㕦㥦㐸㘲搲㥢㡥挴敡戲愹㔴㈴㤴挵㥥㤲攳㕥敦㠸㌴㝡ㄴ㐸㘰戴ㄱ敤㐴㔱〳㐵㘳㡣㠸〶㘲慡挶㐱㈴㘸慥㜴愳㌹㤶晡㜱㈰搸㘲㠲〱扥搸㐰㐲㠵㌵ㄷ扦昴㐴ㄲ慥㙥〵ㄸ㜶㈴捡㤵戴㜸㠰㘴㔷㈶㈵㥡㠱㠹搰㐸㌳㤸ち㤱㔳攵㝡っㄸ昵㠹㙣㕤㈴㠱敤愰ㄸ㙥㥤㈲昱㐴㉡㤶慡ぢ挷㠲㤹晡㔴㕤㘰㤲㤳㐶敦㠶㌴㠱挹㠶㥢㐶㙥ㄷ挳㠹㙥㔷㜰ㄲ晦挴换戶收㔵㕡昳捡慣㜹㉤搶扣晣㙡㕥㜰㌵慦戰㠱㈹㡥慤敢㝡晡ㄸ㑡㘸敤〳户晦㠳敢㈹ㅥ攰昹㈸愱搸㡦愵㘶愰ㄴ扥㔸换〲搷戳扣㜲て㌰㍢昰㈱㜷敤㜸摣㘲〶搱㐵㉤㜳㙡㕣ぢ㈵慥〸㤵ㄱ昸㔱㔱摥ぢ挱挷攳〵摦㑢搸㠸捡昱㕣㌴晢㘹㘲ㄵ㘵摢晦㍣㕦㥣捡昰愷㘴晣慢扣ち攷晥扦昰挳㤳摣戹捥㐰㡦㕢攲㑦晦づㄵ慥㥣㠹敡㝡晥㘸挹づ戲㤹㠱〷挲㘵㔰晦㜸㡤晢㑤搴㐸攸摢戸㜹㜲㍢愲㜲昰㌲㤳㤹慤㘳攴㘷㑢㡣ㄵ摢挸㐴敢㡣㌰敦愹ㅥ摥㈹㌱扦〹㌴挹愶戵攵搲攱扤捦〸捤㠲㘲〴摦㙡扤㜱㈷攷㝡ㅡ㕢晦㑥㈹㝥ち㡡摦㐱㘵搲挶㘳㍢ㅥ捡㔵㔱㔶慥ち㝦㐰㈳㈷㙥㕣㙢㌳㕥昰㔴挳挷慦搱ㅢ摥挱㍥㌹㑤〰晡㝢㍣㡢㙥攷挶づ㜹㤶攳〰攸㤵㥥づ㜰慣〳㔱㕢㙢搴戰〹挳挲戵㤵㤷攳㐴慣㜷ㅥ昹戰㌳㐷づ攱㜸㤰㌸ㅣ㉡㐶㙦ㄱ㝢愵㘷㌰㤳戴㥤挹㜸㘴愲㉥㐶㈶捣㠸㉤挹慦戳戴㘶昸㤷ㄱ愹扤ㅣ㠶摥慡ㄹ㑤㠵㉥㔴戸㌰㘱ㅥ㕢敢ㅢつㅤ㍥㔵愳攵㍦㡣㍡搵っ扤㤲ㄴ〷愸挱㘷㡦愹㝣晦挸挲愷㜹㡦昲扦㝥搵晣㔱㑦㌵㘴扦晤㌸㜱攵㙢㔷㌷愸ㄴ㔲っ㐷晡挲搷晥㥥㡦㐲扥㠹㔷㤵ㄴ扤昷昸㍣㐷㔱昸摥攳㐰〶㥥昰昵改㈶搴慡㘷戹㙡〴挳づ愷捥㐱ち戶㜲㘹㤸㉤慣㜲ㄳ挴㌶㐰〷攱挸㥡㙦〳㌴㜶㔸㈴慡捥㠰愱㐱挳慦摢㘸捤㌰㈸摢㝡ㅥ慤㍢㙣敢㜱戴㍥挵戱戶挱㕦㐸㙢㠶㐹ㄹ〷慡搵㘱〴捥㜶㌰ㅢ〶㘷㠷㐹㔱ち捥换㍥扢敥昱㕤攳㉦㌶㍣㜱敦摤愷㔹㥦摦搹愰ㄸ㌶攵〵攷昱㈸愸㈷㥣挷㌹㡡挲户㈸〷づ㠷㈷㝣昱愰㜶搴ち㜰ㅥつ㐶攰㍣〶㈹㜲㜰ㅥ挱㉡ㅦ〳㤵つ㄰㐳愶慣愳㙣㠰㈶つ㡢㠴搴㤱㜹〰㉤愵昵戱戰㈱㐰㠲挹〹㘰㌶っ㤳ㄳ㑤㡡㔲㤸扣昵晤ㄱ〷摤搷㜱晢〳搷扣㜹摤㐷愱昲ㄷㅡ搴ㄹ㐸攱㠵挹㈱㑥搵㡢㥡搸ㄲ㐷㔱昸㔲攵挰㔹昰㠴㉦㐲戵㙣㑣ㄸ挷㈴㤸㉣㐲㡡ㅣ㈶㈷戳㤶换愰戲㌱㘱㜰㤳㜵㙡づ㤳戸㙡㠷戱〱挰慦㑦愷㌵挳㤷㡣愸㥡㈱㑡ㅢ㠶〹攳㤹㈴㐵㈹㑣戶㍣敥慦㝢摣㍤昰搵㠶㠳愵晦扤搸愰慥㐲ち㉦㑣㕡㑡㘱搲散㈸ち摦戳ㅣ戸〶㥥昰挵㙢㐳㙤㑣㙥〰㈳㤸捣㜳㘳㜲㍥㙢㜹ㄳ㔴㌶㈶㌷攲挸扡㈰㠷㐹㑣捤挹挳攴㈲㕡晦ㅥ㌶㌹㑣㙥〵戳㘱㤸㌰昲愸㑢㑣㔰㘶昹ㅣ晡捡挳挷㙤攳㐳㍢戹ぢ㈹扣㌰㐹㤶挲㈴攱㈸ち㕦扢ㅣ㘰慣ㄱ扥㤸㡡摢㤸摣て㐶㌰㤹敤挶㘴㌹㙢昹〰㔴㌶㈶㉢㜱㘴㕤㥤挳㈴愸昶换挳攴㕡㕡㍦〸㥢ㅣ㈶㡦㠰搹㌰㑣ㅥ㌵㈹㑡戵㤳㔱㕢摤摦㝡搸摦㙦㜸攰戳敤晢㝦昹㝣㡦〷ㅢ搴搳㐸攱㠵挹慣㔲㤸散改㈸ち摦挴ㅣ㘰慣ㄱ扥㔸㕡戴㌱㜹ㄱ㡣㘰㌲挳㡤挹㉤慣攵换㔰搹㤸扣㠴㈳㙢㐵づ㤳愸㥡㤶㠷挹㙤戴㝥〵㌶㌹㑣㕥〷戳㘱㤸㌰㜰㐸㔲㤴挲挴㙥㈵㍥摦〷㠷昴扤㘵攲〷㑦㌵愸昷㤰挲ぢ㤳㕤㑡㘱㌲搹㔱ㄴ扥㥣㌹昰〱㍣攱㡢㝢ㄱㅢ㤳㔵㘰〴㤳㠹㙥㑣敥㘵㉤㍦㠱捡挶㠴〱㐳搶㝤㌶㈶㤳㠷㐵愳㙡慣㠳㠹㝤㑤㕦㐹敢戵㌹㙢挶っ㔹て摡搶扢搰扡挱戱戶㉦㔹て搳晡㔳搸㄰㐱㍡㔰㝦㜵ㄸㄹ㥥㍦〳戳㘱㜰㌲㐸愸㑢㌸晢㙦昷捥㌰㑢㙤㌹㝡搹㤹搵㠷搴摥㔴㌱㕡㝤㡢ㄴ㕥㜰㙥㡦ㄲ㜹㕥戲敡ㅤ㐵攱慢㥥〳っぢ挲ㄷ敢愹愸ㄵ㉥㔹晦〱㈳㜰挶㤱㈲㌷㍣㍦挵㉡晦〴㤵つ攷㡦㌸戲㥥戱〱挲㈵㉢慣㈲㌰㌶敤挹慦㥦愳㌵㙢㘴㐴搵攵㘰愴㠶挸挹昵改㘲㔶挴ㄸㅦ㐹㔱慡㠹捤㜹㜵捤㐱㈳扥戹敢㠱㝤㡦昹㜶捦㝢㜶挷昰摣ㅤ收挳攱扣㜰㔶㔴㔳ち㤳摦㍡㡡挲㌷㍦〷㝡挲㤳㘰昲㡡㡤〹㘳㝢〴㤳ㄱ㙥㑣㕥㘳㉤晢㐲㘵㘳搲ㅢ㐷搶ㅢ㌶㈶㘸㌴ㄱ戵㔵ㅥ㈶㙦搲㝡攳㥣㜵ㅦ㕡扦㙤㕢愳㐱㐶搴㔰挷摡㙥㤰敦搲㥡〱㍤戹㈶戶㠹挳㐸ㄳ敢て〶摦つ㤸㘴づ㌰㈹㑡挱戹晢㘹换㕡㝡㤷てㅣㅤ晢摤扤㤳㝢㤴愱㠹つ㐵㡡攱ㅥ㜰づ㜴㔰㉢㥡〱㙣攱㈸ち摦㈳ㅤㄸづ㑦〲攷挷愸ㄵ㥡ㄸ㠳㝢〴捥晥㐸㤱㙢㘲慢㔹攵ㄱ㔰搹㜰㙥㡢㈳敢ㄳㅢ愰〹挳㈲㜵㙡ㄳ〷㈰扢て㝥㑡敢㤱戰挹㌵戱敤挰攰扢〱㤸〴㑤㡡㔲㤸捣敡昵摢摢㉥晤㙣㑤挳摥昵㜷㍣戹㜰攵昳つ㉡㡥ㄴ挳㍤㌰改㕤ち㤳㡤ㅣ㐵攱㙢愵〳㡣ぢㄲ㑣㍥户㌱ㄹ〵㕥㌰愹㜶㘳昲㈵㙢搹〰㤵㡤挹㑥㌸戲扥戶㌱ㄹ㌷㉣㕣愷扡攷㘱昲つ慤㐷挳㈶㠷挹㔸㌰昸㙥〰㈶㡣攷㤱ㄴ愵㌰戹㝦晡昹㠳㑦㕦㜰㘵挳愱ㅣ搸て㌹戶㐱敤ち昳攱ㅥ㤸㔸愵㌰愹㜴ㄴ㠵㙦㥡づ㑣㠵㈷挱攴〷ㅢㄳ㠶攱〸㈶攵㙥㑣㝥㘴㉤㘷㐲㘵㘳㌲ㅤ㐷ㄶㄷ㌶㜰㑢㠸㙥ㄷ㔶㍦㝤攷ㅥ㡡捡愰㔱っ㥤戱慤㘷搰扡挲戶㐶户ぢ慢㝦㍢搶㜶户戳㘸捤搸㥢㕣户摢换㘱愴摢敤〷〶摦つ㠰㜳㝦㤳愲ㄴ㥣㉢摡收㥥昵昷晢㠶㡥摥㘲摦昴づ敦㑤昳㡦㔶㈹愴ㄸ敥〱攷㌷㈸愸攷挸晥㑦㐷㔱昸摥敡㐰〶㥥〴捥ㅥ愸ㄵ敦敤挰ぢ㥣㕦㈱㐵慥摢昵㘲㤵攷㐱㘵〳㜴㄰㡥慣㠰つ搰㈴㌶戱捦ㅣ㠰散㙥搷㥢搶㑤戰挹㌵戱㔶㌰昸㙥〰㈶昳㑤㡡㔲㤸挰㥢㝣㈲昲㜹戹㐱㉤㐲㡡攱㄰ㄵ㡥散㥦㤶挲㘴慤愳㈸㝣㡤戵㍡〴㥥戸っ愰㌷㐵㐵㔸㈵晥〵づ㠵㤴ㅦ㜵㤸㔱ㅢ〹㥢㐵攰㜰㐸〵挸捤㤱㐸昷〷改㔹ㄶ㌸挲〸〷㤰㉦㔷っ㠱㄰㜴㍦㜲搰ㅤ㠸愴㔸㍦㔳挷ㄸ挵㠷㡥愲ㄷㄵ㘸挴晣㝣昷㤳㘲挴㠴㈴晣挰搱㔷㐳敥搲ㅦ㘷昴敦㍢晡晥昹㝡㠶㐳搸攷㡥㠱ㄶ搶㄰ㄴ〷㕤㘱摦㘱攱㜸攵㍢㐸攱昹敥ㄹ㘷〵〶て㈷㌲㑢㌸攳㕢ㄶ昰昹戰慥㘵㈹摥昹昳攳搷挳攰㔲㌱〶㠳晥㈸㔲㘷㠰ㄹ㡥〳晢㠴昴〳㑡昶㝡昰ㅢ㌰昰㙣愴慦㍢㡡挲㤷㤹〶捥㠴㈷挱㜶㕢ㅢ挶㜳挱ぢㅡ慦㈲㐵慥㤱㡥㘴〹ㄸ㠶㘰㔷㤴〱づ㔶㡤㕤㔱㌴搲戸㝡ㄱ挶愶㐵晡㜵㤰搶换㘰㘳㐴搵ㄷ㠱挱㜷〳ㅡ改挵㈶挵扡ㅡ改㐶戵㍢㘲㐸晣㑢㠳㘲㍣挳昰ㅣ㈶敦昰㐸搶挸㥦㈹㠵挹搳㡥愲昰摤愶〱㠶㐱〸㈶戵㌶㈶㡣㘵㄰㑣晥散挶愴㡥戵扣〹㉡ㅢㄳ〶㌸㔸摢摢㤸㘰㘴㡢愹挷ㅣ㑣散㤱㙤㐷㕡㌳㐰挱戶扥㤱搶㍢搹搶ㄸ㌵㘳敡㈱挷摡敥收愳㘹㝤㌳㙣㜲攳㈰〳ㄹ㜲㜰㌲㑥〱摦つ㠰㤳㐱つ㤲愲ㄴ㥣㥦㜳㑤收愴㡤㐶㙦扥挷㥢晤て㑢㝣摢愰敥㠵昹㜰て㌸敦㜳㔰㉢㥡㝥晣挹㔱ㄴ扤㈹昵㝥㜸㤲㍥㍦〱戵捡昵㜹戳ㅢ慢ㅥ㌰㙡㈳㤱㍥晦㈰愴㜲づ㈶㈱㤱㥥っ㠲㍥晦㤰ㄱ敥㐲扥㕣㍤〶㕥㑥捣ㅦ㤱㌷ㅢ慢改昳㡣㔲㄰挵ㅤ㡥愲愰捦㌳㠰㐱昴户㍢晡㠲㍥捦搸〶搱摦收攸ぢ晡㍣愳ㄳ散ㄳ挹戸〷㙢㜷ㄴ〷㝤㝥敦㘱攱㤸扡ㄵ㈹㑣㍦挵昳慤愱㔱㑦挳挶㠸ㄴ〳〴㠶攷㜰敤散扡㌷㈲㥤㘷搷扤挱㔱ㄴ扥㘴㔵㌱ㄸ挰㉥〴挳っ慣㝤散㐲㑣ㄹㄶ〹㔶㕥㡢㌴扦昵㕡㘷㜷〶ㅥ㍢㍡㘰㝤挶㥥晤㔸〱〶㈱搰㈵㡡㡤㔷㘷㠰ㄹ㥥慢㐰㔳㙥散戹戲㔴〵慥㜰ㄴ㐵敦㙤晣〸㥥愴㘱㈴㤰㠹㘹ㄸ㙡㤵㤱收戵〷㙥挱㑢㝢㐸挱㔶愷㐱搰ㅥ戸〳㉦挲っ昹㜲昵㔷昰㜲摡㉥㐲㤶敥昶挰慤㜵㔱㕣攸㈸ち摡挳摦㡤晥〲㐷㕦搰ㅥ戸㈱㉦改㤷㌹晡㠲昶挰㉤㜵晢㔴㝣㠶㈳㙢ㅥ㡡㘳㕦〳㘲敡㕣愴㌰㈷摦慦㥢愱㔱摣㡥㌷㈲挵㍤昰攱㌹㌸㍢摢挳ㄹ㐸攷搹ㅥ㑥㜷ㄴ㠵㙦㝡っ㜰晦㕣搰㘸户搱昸て㜸㈹昴愹㑥愱㘵㉤㜹〱㑢挰晤㙢扢扣㍦攲挸㕡㘴㤷ㄷ搳晣戸㍡ㄱ挶㘶愰昱敢㈵戴收㌸㘳㐴搵摣摦㐶㥡つㄸ㝢㉡㑣㡡㔲㘳て扣攱昳㐹㠳晤㍦ㄶ戵戸ㄱ㍥ㅣ㕣攱㝣攳㤸㔲㤸㉣㜵ㄴ㠵㉦㝦っ㜰晦㕣㌰㌹搲挶㠴㥢攰㠲挹㔱㙥㑣㡥㘶㉤戹㝦㙤㘳挲㥤㜱敢ㄸㅢㄳ摣㕤搷愹挳昲㌰㌹㡥搶㝤㘱㤳挳㠴晢摢ㅢ㠶〹㌷挳㈵㐵搷㤸扣搰搰㜶敤愲攷㝢㌴扤摥愰戸ㄱ敥㠵挹愲㔲㤸㉣㜴ㄴ㠵敦㠲っ㜰晦㕣㌰㌹挵挶㠴㥢攰㠲㐹㠷ㅢ㤳搳㔸㑢敥㕦摢㤸㜰㘷摣㍡挳挶㘴ㄷ敥㈲捣捦挳攴㉣㕡㙦つ㥢ㅣ㈶摣摦摥㌰㑣㐶㥡ㄴ愵㌰攱㡤昱㠸ㄳ㡥㙦㤸摤敤戹捤昶㜸㜳㕥㠳攲㐶戸ㄷ㈶昳㑡㘱㜲㤰愳㈸㝣㍤㘴㠰晢攷㠲挹㌲ㅢㄳ㙥㠲ぢ㈶㜳摤㤸㕣挸㕡敥〸㤵㡤〹㜷挶慤㡢㙤㑣㜰㍢ㄸ㔷改㍣㑣㉥愵㌵㌷慥㙤㙢㙥㡥㕢㤷摢搶㘳㘹㝤愰㘳㙤㑦㄰慥愴昵㑥戰㈱㠲ㄴ㈹敥㠰攷攰攴〶昷㠶挱㌹捥愴㈸〵攷扦戸攵㜰捥昵つ㍦摣昰挵㑢㔳㤳㘷攲㑥ㄲ㈹扣攰摣捦㐱慤攸㤲扦慦愳㈸㝡搹攴㙥昰㘴搷㥡㕢改搶昵㜶慤愷っぢ搷慢扤㤰挶㕣㑢晣晡㐶搶㥡㥢攵㐶愴戸〷摤㔹㠸捥换换昴㔲㠵搸挳㔱ㄴ扤昹㜱㝦㜸昲㥣㝤换㈳㤵㙢攴挱挷㝣㕡㐶愶㕤〴ㅣ昲㉢戳摣戳敤㥥戵挵摣㜲㤶愷敢㌶挹挳㌱㝡攰㕤㙤㙤昳㌲㙤㔳昰㍥㐲扣愱㙤㐶㘳戳昳摣〵扣愷㤰㑦ㅥ㌴㙦〳搳挲㐹攸㕤㜶㕡ㅢ㕥て搶㉤㍢戹ㅤ㌱㝡改慡收摤ㄳㅤㅤ㤹戶㤶㕦挳㑦〵昰戸㤲ち㌶㌳㕣㜹换昱〲愷㌲捦㈷㠵㍣〵戵攷昶慥つ㘱㈷ㅥ收ㄹ愲㘵㝣挵摢捦晢愱㠰戵〲㙤愱愷晤挶㐲攷㜵㠵ㄵ㙡ㅡ㑥慥ㅤ搳㜴㤴㑦愶ㅦっ㑡搱户戱㍤摤づ㔲㡥㐷㕣挸ㄴ〲挴慦敦㠰㐴ㅥ㤳㈴挴㔷昹㍢㌴㠰挲㙡昱愹㉤㝣捡㥥慦㜲㔱㘳扡㘳慥㌵㌷搳㌸㘷㙥〷㈲㈶扢戳慥收㔳㤱㐴搲慥戶挳㌹㕢改搶㍣㍢搱搶㤶㔸㔲搵㍣扢㈹搳㌲愷㘳㙥搵散㠵搸晤㐷㤴〴捡㔱㔵㔵愵敦挴晦捣㑡㝡㌳户慤改㔵摦攵㤶㌶㐱挲㜶㙡摤つ㘹㘱攵㈷㝡㔶晥㕥㔸㙡㔶扥戳攲昷㔱挴攷昰搸ㄵ㔷㉤昰挸捡㥢㡦攲㤶戰㘴扥ㄲ㤶戹㈲㜱敢㔷愴て戸愵㠷㐱㉡㐵㝡㄰搲挲㈲㌵㜸ㄶ改㘱㔸㕡㡦㠰攴㥦㡦㐷㈱㜱ㄷ敢〸㜸捥㉢搶㔲㔳㠰挷㘱㤹㉢搶㠹愶〰㑦㐰㕡㔸㠰㍡捦〲晣ㄹ㤶搶㔳㈰昹〵㜸ㅡㄲ㜷〱戸挹㤹㔷㠰搳㑤〱㥥㠵㘵慥〰摣ㄴㄴ〴㥥㠳戴戰〰㈱捦〲扣〰㑢敢㐵㤰晣〲扣〴㠹扢〰摣㔱捣㉢〰㌷つ攵ㄴ扣〲换㕣〱慥㌰〵㜸ㄵ搲挲〲㙣敢㔹㠰搷㤹ㄳ㑦㐱㘷慢昸ぢ㐵慥㔶戱扣㌰㜳敥捥㐹收㙦挱㌲㤷㌹户扡愴昶㙦㐳㕡㤸昹㔰捦捣摦㘵㑥昹㤹扦㕦㤰昹㉤㠵㤹㜳ㅢ㑣㌲晦搰㥤㌹昷㤴㈴昳㡦㍣㌲ㅦ攰㤹昹㉡收挴摢晤捥㥡慦㈹挸㥣㥢㔱㜹戰慦㌴㤹慦㜵㘷晥戰㤱㝥敡㤶㍥㘹㡡昴㔷㐸ぢ昱攸敢㔹愴扦㌳晦㝣㍣㍥愳挸㜵㌲戸愱㤳㔷愴攷㑣收㕦戸㌳攷〶㠸攰昱愵㐷收㍤㍤㌳晦㥡㌹攵攳昱㑤㐱收摣㌹挹换㥣㥢㈳㜲㌲扥㜳㘷晥慥㤱㝥敦㤶㜲ㄳ㐱㡡昴㉦㐸ぢ昱愸昴㉣搲て捣㍦ㅦ㡦ㅦ㈹㜲攱挱摤㠷扣㈲㜱㠳㐱㡡攴慢㜲㌵㑥慥搶㑢收ち搲挲捣㝦晣搶敢㘲㔱づ㑢慢〲㈴扦㙢㔶㐲攲㉥〰㤷晡昳ち挰搵㝣㈹㐰㌷㔸收㝡挷て愶〰㔵㤰ㄶㄶ攰㕢捦〲昸㤹㔳晥〹改㔱㤰昹㡦㠵㤹㜳搹㕣㌲敦攵捥㥣换攳㈲慤㜶㑢戹扣㉣㤸〴㈰㉤㉣搲㘷㥥㐵敡つ㑢慢て㐸㍥㈶㝤㈱㜱㘳挲戵改㍣㑣㝡㥢〲昴㠳愵挱㈴挰戵㕣㤹㍣㙦挲昴㥢㤲㙣〶㠲昷昶㐱㈱戳攸搵㈸〵敦挷晢愱㤷攲昷〱㡡㙢戸愲㔸攵㈸㌶愱愲ち愱㔳㍦愹〱搰㐹㜵〶搰搱摡攵挷攲ㄱ㝥慢㡥扡慦㑣㝤㘴慡昲搷昰㘶㥤㜳㠱㠱戰戲戶〴㈹挷㙡慡㍣摥㔴收〲㠳㤸搸搵扥戸㠶㉡搰つ㠱挲㤴㕣㙤㙢昲ㅡち㘹㈱㜴㙦㥢晣㝣敥戹挷㜰㍡捥㙦换㕢ㄵ攴挵搵搲㍣搸戸㈰㉡㤹㙦攳捥㥣慢㡢㔲搱㙤㍤㌲㝦搵㌳昳㤱捣㈹扦㈹搵ㄴ㘴捥㘵挹扣捣㜷㌴㤹〷摤㤹㜳㠵㔱㡡ㄴ㜲㐹〳㕣愱㤳㌳ㄹ愶搷〸㐹ㄴ挴慦戸ち㈷㈷散㘹攷㠴㤹㌳挹㤵㌹㔱㍣攵㈸㕣㘷㜲ㄷ攸㔸㐱捤㌳㔹愶㥥㌴㔵捡㍢㝦昵捣㠴攷慦昳摣敤㐰㤱敢摣㑤㠷ㅦ㈹敢㈸晡㐱㑢攱㥦攲捡㤴㐸㜷㜲㐹〳㕣㑡㤲ㅡ㌴搰挹㘸㤲㌱㈰㝥㤵㠲㐲ち扡戲愰〶㕣㑢ㄲ挵晤挵㌵攰扡㤲慢〶㝦昲慣挱〴㘶㤲㕦㠳㐹ㄴ戹㙡挰㘵ㅦ㈹敢㉥㔰攴㙡挰㜵ㅡ㘹〰扢㐲㕡搸晡敥㌰㜹攵戵扥愹㜴㥣摦晡愶ㄵ攴挵〵㥥扣〶挰㌵ㅣ挹㝣て㜷收㕣㄰㤱捣愷㝢㘴㝥戳㘷收㌳㤹ㄳ㘷㔹㥤㔷摡㔹〵㤹㜳㈵㈵㉦㜳㉥㤶㐸收㝢扢㌳攷捡㠳㘴扥㡦㐷收搷㝡㘶扥㕦㜱收〷ㄴ㘴捥㈵㡢扣捣戹㉡㈱㤹捦㜶㘷捥㕢㝣挹晣㐰㡦捣㉦昷捣㍣挹㥣昲攷摣改㠲捣戹㌶㤰㤷㌹㙦晦㈵昳慣㍢㜳摥收㡢㜴㡥㕢㝡愳㤱捥㜵㐹㉢㙦㠳㜴扤敦扥戸㤰晡㌳㝦挱摣㠸㑣ㄵ㙦㥥㘴㌱昶㈰㔷ㄱ慡㜹ぢ㐳㘹ㄵ㙦㜸慡㜹敢㤲攳ㄴ㙦㐴㔸㐴㍤㡦改敦㜳㜴扡挹㥤㥥昷ㅢ戹ㄴ搵扣捦挸㜱㡡㜷つ㤲扥㤹改㜹戳㐰㥤㙥㈱㠷〳晥㔵昳挶愰㌳〵愷昹㤲愲㤵㌶㥣摤㑢㡡昹敥ㄴ㥣挹㜷愶攰扣㕣㔲ㅣ㑣㥢㤷㑣㡡㌶㜷ち㑥扤㍢㔳㜰㈲㉤㈹摡㘹挳㌹戴攴搱攱㑥挱昹㜲㘷ち捥㝥㈵挵〲摡㜰攲㉢㈹ㄶ扡㔳㜰㤲摢㤹㠲㔳㔶㐹戱㠸㌶㥣慤㑡㡡挵攰捣攰㔰捤㤹㘹㉥㐵昵愷㙥㑥㜱㝥㈹改㤷㌰㍤愷㤶㤲晥㄰㜷㡥㥣㐶收搲㉢㑥ち㈵挵愱戴攱㝣㔰㔲ㅣ收捥㤱㜳扦㕣㡡㙡捥昹㜲㥣攲っ㑥搲ㅦ捥昴㥣扣㐹晡㈳摣㌹㜲愲搶㤹㠲搳㉥㐹㜱㈴挵㥣㙤㐹㡡愳㥣〳㌲搵㥣㔹㜵愶攰㍣㐹㔲ㅣ㑤㌱愷㐸㤲㘲㈹づ㜲愸㜰㍡㤴㑢㔱捤㘹㔰㡥㔳㥣搴㐸晡㘳㈸收㕣㐶搲ㅦ敢ㅣ㤰愹收扣愵㌳〵攷㉢㌲昴ㅦ㡡㕥捦昹挹㡥戰愹㉡戳ㄴ攷㌰愲㌸挴㔱㡣ㄲ㠵㔲㥣搷㠸㘲㠹愳攰愲戵㍥㤱㕥㌹ㄱ㤱散㑦㈲㌷㠸㠴扡㤳㥤〳挹㥥㤳㡦捥散㌹㤵㤰ㄴ愷㔰捣㔹㠴愴㌸搵㌹㤰ㄴ㥣㌱㜴愶攰昵㕦㔲㥣㐶㌱㉦晤㤲攲㜴ㅣ攴㈰攲㘵㍥㤷愲㥡㤷昷ㅣ愷㜸㔹㤷攲ㅦ㕣㔰㘱㕥敡㐵㌱扦愰挲扣晣㡢愲搵㕤攱戳改㤵㔷㙥㈹捣㌹攴㜸搱㤶挲㥣敢ㅣ㤰愹收ㄵ㍢㤷㝤㌵慦搴㌹㑥昱ち㉤慥攷ㄵㄴ㘶戴㔱ㅣ㔴㔰ㄸ㕥挹㈵㐵愳扢㌰ㄷ搰㉢㉦挲㔲㤸ぢ挹昱晡㉢㠵戹挸㌹㤰挲昰攲摢㤹㍤㉦愵㤲攲㘲㡡㜹ㄵ㤵ㄴ㤷㌸〷㤲㠲㔷捣捥ㄴ㌳挱㐹㡡㑢㈹收愵㑦㔲㕣收ㅣ㐸ち㕥收㍡㔳昰愲㈵㈹㉥愷㤸搷㉢㐹㜱㠵㜳㈰㈹㜸㙤敡㑣挱㉢㡤愴戸㤲㘲㕥㘴㈴挵㜲ㅣ攴捥㌰㉦㈸戹ㄴ搵扣㤰㜴㜲扣㠰攴㌸㈵㈳㍢㕢攱㔵㄰㥢㑦㠰㈳扣捣㤱慥挶㠱扥〶愴㘷㤹㤲㐱扣挸㤴㠳戹㤸㕥㐷搳敢㙤㔳ㄹ慦㘹㝡〳㜸昳〹㜰摣ㄶ搳ㅢ㘹㔵慥㘴㡣愶搵㑤㙥㉢㡥搵㘲昵㝢摢㑡挶㘵㕡摤散戶攲昸㉣㔶户搸㔶㌲ㄶ搳㉡㉦挷づ㘳戵挲戶㤲昱户挸㡡攳戰昸扡捤戶㤲㌱㤷㔶户㠳㌷㥦〰挷㕥戱扡〳〷晡㡦㌴㉤㔳㌲扣搲㌴㉦㕢づ戳㘲㝡ㄷ慤捡㤵っ愹戴捡㜳挸愱㔵慣敥挱㠱扥㤷愶㘵㑡㐶捦㈲㠷ㅣ㐵挵昴㍥㕡㤵㉢ㄹ㌱㘹㜵㍦㜸昳〹㜰攴ㄴ慢㤵戶㤵㡣㤲戴捡换㤶愳愵㔸㍤㠸〳晤㄰㑤换㤴っ㠸㌴㝤ㄸ扣昹〴㌸㌰㡡改㈳戴㉡慦收㈸戶ㄷ戴㘵㡢㔵敡挰昴㠱〷㝥㔷㕤㌱㘸昳㡡扤㐷昷戸昰晤愷㍥㍣晢㤵晤㐷慤昹攱㤲㑢㕥昹昸散㘷㝥戸㉦㌹敡㠹攵换ㅦ摤攵昲㘷㍥散㥤扤愲散捥敦愶㕣㜱㔸㘸摥㘱〷㘷昷摣㜶攲㘱晢ㅣ戴㐷㘸昷㡤㐶㤴㤷㜷敢戶㔵㥦㈷㌷摤㍡㜰搴挱㜷慢㠷晥戲㐹㡢㍡〹ㄹ㐸㙢㌶搱㍤㉣㑡㠰〳愴ㄴ攳㌱㈹㠶㤲挱㄰㡡㝣搰㌹㈸㡡搵ㄳ戶㤵っ㠰戴捡慢㍤〷㐲戱晡㌳づ昴㔳㌴㉤慢收㘰昵㍦慤搷㌹挸㐰敡㘵㜶慣愵㕥ㅣ〷愵㉣捦戰ㄸ攵搵ㅣ愶晥愷挵㤰㤱㡦㤰攴ㄵ㠳㈳愰ㄴ攳㌹㈹㠶㤲搱慥〸㕥㡥㝡㘲昵㠲㙤㈵㈳ㅣ慤昲㍡㉦㐷㍡戱㝡挹戶㤲㔱慤挸㡡愳㥢㔸扤㘲㕢挹㐸㐶慢扣收捣ㄱ㑤慣㕥挳㠱㝥㥤愶㘵〱㌳㑣㈹㡥㑣㌲搲㙦敤㡣昴㍢挳〱㔷づ㌸㕡㠹㘲㉢㐷ㄱ愰攷㌷㈱㔵ㅣ愲㐴㌵扣㈰つ㠷㉤㔱っ㜳愷㜹〷搲㠰改搸㡡㠳㤶搸っ挹㑦ㅣ㌰〰㈸づ㔸㘲㌱戸挰挲㡣㕣㡡㠳㤵㔸っ捡户㔰ㅣ㥦㐴戱㘵㠱㠲㐳㤲㈸〶收㉢〲愶㔵㉢づ㐷㘲戱㐵扥㠵攲㄰㈵㡡〱㡥㐲㠰㔸〵愹攲戸㈴慡捤ぢ搲㜰㈸ㄲ挵㘶〵ちづ㑦愲搸搴敤㙣㉤㥤㜱㑣ㄲ㔵扦晣㌴〱㜳㌶ㄵ挷㈳戱搸㌸摦㐲㜱〸ㄲ㐵摦〲〵㠷㈵㔱昴㜱㘷昷て㐸〳㘶㠴㔲ㅣ㤴挴㘶愳㠲挴ㅣ㈶㐴ㄱ㈸㔰㜰㘴㄰㐵㜵㠱㠲㠳㠱㈸㝡ㄵ㈸㌸㐰㠸愲愷愳㄰っ扦㠶㔴戱搳㡡慡㝢㐱ㅡ㜶㈳㔱昸ぢㄴ散㌹愲搰〵ち㜶ㄶ㔱㔴ㄵ㈸搸㍦㐴搱慤㐰挱㉥㈱ち慢㐰挱㙥㈲㡡㑡㐷㈱〵晥〱㔲挵㉥㈰ㄳ㠷晦㤰㘳攳ㄶ敥㐷㜲㙣ㄵ挲晤㐴㡥愷㔵㌸㥦〶㐷搴㠵㔳攴㔸㜷攱捡挸搱戱㜰攵攴挴㌱㝢㕢〵㌸昳㔱㤲〱愵㤵㙥愹㘴㐴愹㘹挸戴㔷㤲㘱㤱㔴㌲㉥㤲㑡〱㡡愴㔲㄰㑡摤㘵〸ㄸ㈶㘰捡搰晤晦〳て戶㐴㝦</t>
  </si>
  <si>
    <t>㜸〱敤扤㜷㝣ㄴ搵晡㍦㥥㤳㤰㈵戳㤴慣愲㈸㉡ち〸ち愲㠱㤰㐲愲㈲扤㐹㔵㥡㔸㙥摣㈴扢㈴㤰㠲㈹〲㤶㑢ㄱ㄰〴㐵㐵㔴㉣㠰㈸㠲〵散㡡㕣扣〲㘲戹㠸㘰昷慡搷挶ㄵ㄰晢戵㜷㝥敦昷㌳攷散捥捥捥㠶攸挷扣㝥晥昱㕤㌶て攷改捦㍣捦㤹㌳㘷㘶捥捣㈶愹愴愴愴晤昸昰㝦㝥ㅡ戱㜱搴愸㘹搵㌵愱昲㡣扥㤵㘵㘵愱愲㥡搲捡㡡敡㡣摥㔵㔵挱㘹㐳㑢慢㙢㔲㈰攰㉢㈸〵扦㍡戵愰扡昴愲㔰㕡挱㠵愱慡㙡〸愵㈶㈵愵愵㔹挹攰户搲㝦〱㠳㔸搴戲ㅡㄱ㐰㉡挹昲ㄱ㌴㈶㐸㈳戰〸晣〴㑤〸㥡ㄲ㌴㈳㘸㑥㤰㑥㄰㈰㌸㠸攰㘰㠲ㄶ〴㠷㄰ㅣ㑡搰㤲攰㌰㠲挳〹攸摦㍡㠲攰㐸㠰愶㐷〱㡣敥摢㘷㐴攱㐴㙣捤愸㥡捡慡搰㠹㙤挶摡㌱昷挸捣捣挸捣挸捥散摡㌵愳敢㠹㙤晡搶㤶搵搴㔶㠵㝡㔴㠴㙡㙢慡㠲㘵㈷戶ㄹ㔹㕢㔸㔶㕡㌴㈴㌴㙤㜴攵愴㔰㐵㡦㔰㘱搷慣挲㘰㜶㕥㘶㜶㑥㑥㌸㍦㍦慦㘹㙢㔸ㅥ摥户捦挸慡㔰戸晡捦戲㜹㌴㙤㡥攸摢㈷㘳㜸愸收捦戲㜹っ㙣挲㘴扦捡昲㘰㘹挵㥦㘴㌴㤵㌵捤改ㄷ㉡㉡㘵昱㐳愱慡搲㡡〹ㄹ〸㍢㈶搱挰扡㘷昴慥慥慥㉤㥦捣㝥搴㌷㔴㔶㜶㘶㈸㉣㐵㉦敦㔷㕤㌳㌲㔸㔵㕥摤戴㥣昹ぢ㔵㠵㉡㡡㐲搵捤换晢㑦㉤ち㤵㘹挱敡戴昲戱挱慡攱挱昲㔰㈳㌶搲换敤ㅡづ㉥づ㔵搴㤴搶㑣㙢㔶㍥愶㍡㜴㘶戰㘲㐲㠸㈲愹攵〳㙢㑢㡢㔵愳㐶昸㈶愵ㅣ敦ㄵ㤹ㄴち昱㤴昷㉤〹㔶搵〸挶ㄲ㘶㝡挹㍡扡㡢㙣㐵㑣㕣散㔲㙤㕣㕡慣搹愸搲昲㈱愱慡㡡㔰ㄹ㥤戰㤲㥤㕤㐲㤲㈰扢づ㤱㑣㤹捤㘱㤵㔴ㄳ扤昳㜱㕢攸挵搷〶愰捤昰捡慡㜲㜴挸㘱愱㘰㐵て㜴搵㙥㌹㔹㈷㡥慡㈹敥ㄷ扡㤰㔸㘶昷敥㔶㕢㐸㔹敤㈸㝦㉣㐰搳扤搷㉤晦㜰挳敡扤㔷㕤㝥㜲户㤳慤昶攴㜵〰㔰㡤摥挲扥敥昴挰晤㉤戹㈰㤸㕣㔰㤸㕣㔰㤴㕣㔰㥣㕣㄰㑡㉥〸㈷ㄷ㑣㐸㉥㈸㐹㉥㈸㑤㉥㤸㤸㕣㌰〹㌲收㤳搶戸㜱戲晥㝣㜸捥㥡㡥㈷晥扡㙥挴㠲㌷捥敥ㄲ挸扡攰攲㔴敥摥㔹㕥㥢敢捥攴〰散㠱㐵挱敡ㅡ㕤㘴㡥〳㝦㙥ㅦ㌸㜰ㄷㄸ㔰㔵搴昰㕤〰㑥晥㤴㉥㘰ㅤ㡦っ㔹ㅤ〱㝣㥤〰㡥晣攸挹戵ㅦ晥攳昶て㌷㉣摣㝤攵㤲て㥦戸昲愳搵戳昷慣戹㙤昷㘳慢昶摣戲摣㍡㠱愲㥤〱㤴㝡ㄵ戵㘶扤摦昸慤㈰㜸挶搶攷㝢慤搹㌲扥㘷攳ㅢづ㔹慥㌸〴换㔸㝣ㄲ㠵㌳〰㝣㕤搸㡡㜴ㅡ慢㉢搱㑣〰愵㜶㘸㉢挵㔶愵㙦换愹扤㑦扦㍥昵搳晦㕤㕦㜲搹ㅣ挵㌱㕣慣㘴㔱㌸ㅢ挰㤷〳搰㍥ㄲ摤扥㤹㌷散㕤戲㜴敦挶つ晢㤶㍥㠶㥥昸挵挶㜹㝢㤶㙥搸㌳㘷昵ㄷㅢ攷㕢戹搴改づ愰搴㜳摡挱〵ㅦ㍥㜸㜶㤷㌱慢〶捣扦戸挵㔷搷搴㕥扡㔴戱㕦㠸㠳㝣ち㥦っ攰㍢〵挰㙣晥晡昹ㅥ㥢㝦㉡㐵㝢〰㈸戵㐵摢㍤昲攸ㅢ㝦㕤晣敡〵扤ㅦ晡㜶摢攳㙢㕦㍢晢ㄶ挵搱㐷散昶愴㜰㉦〰㕦㙦㠰挳㜵攰戰晢搸慡て㥦戸㘵摦攵㡢㜶捦㕣戴晢戱㜵㔶ㅦ捡昵〵㔰㙡愳㌶摡㌵㙤攴㤲换ㄶㅥ摤晦昱昴㤷挲㘳慥㥤㍥㔳昱㄰挶〱搱搷ㅦ㈰㙥㜷捤捡㜵敥慥㤹㤹搶〰㐸㔹〳㈹㍦〸攰搰昸㉤攱㝥㍢㤸㐲愷〳㈸昵㠸昶㝢昳摦㕥㙥晣摦㐶挷昵㔹晦昲晡挶㉦摤昱㕤㥡攲㔱㔳晣づ㐵愳戵㙢㤸挸㜱㝡捤戵㠶搱摥㜰〰摦〸㠰㠳攳㥤㕡㈳㈹㜱〶㠰㔲敢戴挷㥥户晣昳慥㙢㈷㠴㠷㉤㔹㍦㔱晤㝢搱愴挶㡡㐳㠶愴㙦ㄴ㠵㐷〳昸挶㤰搴㘳㘰㜶慥㌵㤶戴㜱〰㑡慤搱〶敥㤸㌷愸搳攸ㄱ㉦昴扡愷㌲㘹昵㐴晦收㝣挵挳扢ㄸㄸ㑦攱戳〱㝣攷〰ㅣ收敡㉦ㅤ敤摥搲挹㍡㤷㘲攷〱㈸戵㔲摢慣㝡戹㜶㜴昱攵攷づ㕢摡㝦攷㤹㍤㑡㝥戹㔵㜱戶㈰㘹㈸㐰攳㈸㔷ㅡ㌲愳㘹攸搶捤㍡ㅦㄲ㔶㄰挰㔷〸㤰敥㉥㜶ㄱ搹挵〰㑡摤慣扤㍤扢晢昰〷㐶㠴㉦ㅣ戴昸扡捣㈳ㄶ㍦㌸㈰㑦㜱㕡㈲㕢㄰愶昰〴〰㕦〹㠰改晡敢攷扢㌶㈵愶敢㤷㔲㘷㈲㠰㔲㑢戴㠳愷〷つ摣㝥搵㙦てづ㔸㜵晢㌵搳搳捥㍦㘳㤷攲㤴㐷ㅣ㤴㔱戸ㅣ挰㔷㐱㔲㡦晥挸㜱㈵㘹㤳〱㤴㕡愴つ摣㝢攴挶挵㠵摢㠶昵㥤搷昹愹攱挹户摣㌸㐳㜱扡㈴昹愸㐲愳扤㌳ㅦ㈷㜵捤攸搶㉤㉦摦搱㌵扡㘵㘵攷攰〸㔲㑤戳㌵〰扥㕡㠰㠳㕤㜹㘱㝦扣㤰ㄲ㔳〰㤴㥡愷ㅤ㜷昸敦扣㈱〷㘵㑤ㅢ扡散搶㈹㉤㜷愴㑥㕦慣㌸㐵㤳挸愷㔱昸㈲〰摦挵〰挷㥢㥤㙢㐶㝣㙡昶摤扡㉣㍡㌰㕣㐲戵㑢〱㤴㥡愵㝤㍣㜹昸㤴㕤㍤挳てて扢晦愳㙤摦慦摢㝢搲ㄴ挵ㄹ愰昸㤸㑥攱ㄹ〰扥㤹〰㐷ㅦ挰昴㉣㑡㕦〶愰搴㈵摡昴㉢㘷ㄷ㤵㝦㔵搳慡敦㡣㜷㝦㥡㌱攵搶昵㘵㡡昳㑡㌱㍤㠷挲㜳〱㝣㤷〳㐴㉡敢ㄱ㝥㌴昶㜹搴㤹て愰搴㠵摡挱愸㥣㤵㈷ㄵ摣戲扡搷㍤㌳㜷扥昳攳慣戴㉥㡡㜳㔶㜱戰㠰挲ぢ〱㝣㔷〲㤸晣㙣㔸㜸㠰㡤戸㡡㙡㡢〰㤴㥡慣㝤慣敥昴捡㙢敦ㅤ㕣㍥攸愱昵㍢㝥挹晥昶㠴ㄲ挵㈹戱昸戸㠶挲搷〲昸ㄶ〳ㄸㅦ㕥摤㌳愶〶搷㔱㙤〹㠰㔲ㄳ戵㡦㝥捤㙦㉣㔸摤㈶㙤搰㌵て敤敦㜳㠲摡㤸慡㌸攳ㄶㅦ㌷㔰昸㐶〰摦㔲㠰㠳㑤㥤攷㐷て㈶㌷㔱攲㘶〰愵㡡戵戹ㄶ㜷摣昳捡慤慢㑦敦昵攰散慦晡晢㐶慣摡慥づ〳㕢晡敢慤㘸ㅣ敤散慦㕤㌳㌲ㅤ㝤戵㙢㜶㕥扥戵㡣〶㤷〳昸㔶戰ㄵ昵㜴ㅢ搱㤵〰㑡㥤愷㍤ㅤ搷㘲晡昷㡦慤摡摡㙢㐱挹㥣摡扥摦晣㉤㔹昱〴㐱〲扦㠳挲慢〰㝣㜷〲㜸㡤㠶慢㈹戱〶㐰愹㜱摡摣晥㜷㔳扥㜸㜸昱捥ㄱ㤷㌷㐹摤戰慣挳㜷慦慢㔶㘰㡢戹扢㈹㝣て㠰敦㕥〰㤳㠷つぢ愳搱慤愵挴㍡〰愵捥搰收㍡昵㕡㝡㑥㤷攵㜳〷㕣户昲晡扢攷捦昹昴㘳㜵〴搸㘲敥㝥ち㍦〰攰㝢㄰挰ㅣ㥢㜰挸㜷ㅤ㥢ㅥ愲摣挳〰㑡つ搱㐶户㥤晤敦敦㝦搹㌳愳捦㠳ㄵ㜳㝥っ扦㜷㑡ㄳ㜵㈴搸㘲昴㔱ち㍦〶攰㕢て㄰㌷昴㍤㑥昶〶〰愵晡㙢㕢㙤㍦晤㘴搰扣捦㝥ㅤ戰晡戴㐱愷㕦㍡昶攴㉢㥢㙥〴晢っ㍤㐵敤㔷ㄵ㥣㠲㐹㝦昴㝣愲㕢〶㘶愳昵㌹㤱挲㜹㔴㌸㈷摣㍤㥣㤹㔹㥣搳㌵㤸ㄵ㑣㙤ぢ戳昵㥤戱㜳㙣㙢ㅡㅥ㔷㕡㔱㕣㌹㐵愶昰㐷昵〹㔶㠷愲搳戹捥㥡搷愷戲戶愲戸晡㐸㙦收愸㥡㘰㑤攸〸㌷㉦㙡㈴㑥㙤ㄴ㑥㜰㐲搵攲敦㘸户摡搸㘰㔹㙤愸昷搴㔲㥢摤摡挵挶改㑤㘵㘱㘲敥㠰慡搰〵ㄱ㙥㕣㐴扤㜱晥㝤愱搸㡥摢㑡㥢㘵挷搵愶㙦㐹㘵㜵愸㐲挲敢㕣㍥戲戴㘸㔲愸㙡㔴㠸㘷敦愱㘲搹搴㐳挹搲攷㔸㥤㐷㔴㘰㐳㜱搶㔴摣捥㐹つ昷㥦㕡ㄳ慡㈸づㄵ㈳摥挹愱慡㥡㘹愳㠳㠵㘵愱㤶㌱㈲戶㑦㌰㕡挵㤰〷㔴ㄶ搵㔶昷慤慣愸愹慡㉣㡢攵昴㉥扥㌰㠸昳扡攲㘱㤵挵㈱㥣㤶㌵攲㈷㐹㈵愵愴㈸㤵㜴㠲搷挹〲敤㔶㘷㐸㈱ㅣ㈵㙥㡤㥡ㅦㅥ摢敤㌲捥挴搶㘱㉢捡㐲散㤳挹敤て㘰㑣散搲㑣愷挴㠲㡥㙤攲愵づ㑡㜷㑣㉣㉤㌱㐶㉡搷戰挲挹挹㉤昴搶昷扦㄰攷扥㠳㠲ㄵ挵㘵愱慡㍡㉦搴㈸㐶㘴㍤〱㤰摡〷㝢㜳挲散㜱㘴㔰㔳搵戴搴㈹愵挵㌵㈵扥㤲㔰改㠴ㄲ㑥〳㜰㌱㈷㉤㡤愹㡤晢㔸㑦㠲㘴㙤㈲搸っ攰昷㈷昹戶攰晦㈴㥦摦㝡捡挶㔳摢攱晦摦㝦㔶㥤っ㉤㑢捥攲㜱挹愵㍡戵ㅣ㈷㡡搵㈹㈹㕥㕢㌹㈸㔸㕤㔲挳敥㔹㌷㤳昶戶ㄲ㍣つ㤰摡ㅥ攰㠰㈷敤㌲昵攲戵㠹㘶攵晤㐲攱㈰慥〸挹摥慤㠲愹攵昶㐵㠶㝥愱敡㈲㡢㔷㈳〶㘳㕦㤹敡㐳ぢ㍢㝦搳㜲昶晥搰搴㥡㝥挱㥡㘰攳㜲㕣搷㐰㤵㉣〸㜵ㄶ㉤扢㐵捤㘶㐲㌳摡㝥㡤挱㐲㐰㥡づ㉢㑤㠴㘰㕢挲㡥㠳晤㈵㈹㐵挳扡㌷〲戱昳戴搳攷敥攸戱搷㈷㜰搹愴㜸㘰愸㘲昴戴挹愱㙡㡡愷昹敡㑣愵㝢昷愲戱ㄱ㐵㠵㘳㙡㑡换慡㌳㄰改挰慡捡摡挹㝦愶ㅤ摡戲㥥〱㌰㥦搴㝣昴攲晡㙦ㄳ搲㤵搴昸㐲搶愶愰㈰㈹㡤搶㐸戱㡥㈵㘰㙦㠵戱晤昸㑦㍥搶㌶晣攷慦㡢㤷摡〱ㄲ扦攷㕡㑥㉡攴㥢㤶㈳㐳愳慢㐲㜲㜵㉡㑤㄰㘴扢㔹昹戸捡慡㐹㠵㤵㤵㤳搸㥦㥡ぢ㔶㕤ㄲち搵昰㡡㑦ㄳ㝤㠵㑢慥㘴㈹㤵㤲ㄲ㜳戱挶㜱㘹攸ㄸ搸昷敤〰㐸摦㌳㝦挶㥥㕢昴㌹敢摥晢㥦昴敤〴㌱〵㔷㥦㝣㉦愲搱㙦捦昲敢昶捣㔸扤㝢攱昵㤸愶㝥㜴搹ㄳ扢搷㉤摢㜷昷挲㍤㑢㤶敥㕥㝢攷摥㜵户敤扤㝡敥敥挷ㅦ摡扤攸晥㌳㜱ㄹ戴㘰摦㙤㡦敦扤㜹摤敥つ㜷攲搴昷愳摢搶㥣戴㝢敤搵ㄹ㔳换慡换㔵ㄷ攴㡡㔷ㄲ㕥扣㝡㐵㝥愷㈶戳㠶慣改ㄳ㝡㜹摢㡥ㄷ挷慡っ捤㠸扢ㄶ㜴㍣㝣搷㜱㍣㡦戹晣挲㈹㜱捣昱扣㘹㜸㐰㘹㔹㑤愸㑡㠶散昴㌰晥戳慦㌱ち摥㡣㠷愹慡㘰㤱㝤昵敥㤰㜰㕦ㅣ愹㜰㔱戳㘶㕡昴搸ㅤ㜷愴戴て㈴晦㙦㍥昰㤷㥢て挸㙣㈰㘶㑥㔰挷昱ㄶ㥤挶㌵㈳愸㕢搸搱㠹㜸㈸昴摣㝢愵㑢㘵挰㜲㙣㈷愳扣㝢愸㤱㉢户ㄱ㜹㘷㈷愴㜴搷挴昳〴㜶昶昸㑥㑡愵㠴挷攴晦㌷愳昱扡昵㘴捦㘸㕥㐱攲慣㔷〹㕥㈳㜸㥤攰つ〰搵ㄱ㠳ㄱ㘷㍡㘸挷㝥慣㌷㠱㕢㙦ㄱ扣つ㠰昹㡡ㅣ〱㌰㕤㜹〷愸敦㕤㠰愶晢㔶捥摥昳挸㠲扤㜷摦戰㝢搱敤㝥搸〲㡤㜳ㄸ敢㍤㠲昷〱㥡㝥〰㌰㝣㔰愸っ㔳攳㍦敢㕥㑦敡〹戰㔹昷挱ㅣ㥤㠷㤷㍢㕡㤶㡦㥡㔶㔱㔴㔲㔵㔹㠱㍢㙥㥣㘳昴㉥挲捤㤲㙡ㄵ昴㤵て慤散㕢㕢攳㉢ㅦ㔴㡡晦㥡㤶㥦ㄹ㥡ㅣち搶昴挵愹て㈶㌰㐳㜱㤱㕤愶㈷㠳㡢愷晥晦㌹㝤㤱戳㑦㥣㔵㐶㘷㌰捡扤敢摡ㄳ〹㥤摥㡣㝥㤵戸昱ㄶ㤲㝢㡥㑣扢捦㠷愹攸㕦㜰㝥㤲㘴敤㐲㜴换晦㜷昷㈹ㅤ㙥扤㙦扦晥㝦㍡扡愰㝣慣㑥㘰挶捦㌵㜶㠳敡慦㡢愷㍡㐳㠲昳つ㡢挷㜷摦挷〰㈹攸〶ㄶ㡦攷敡㄰㤸昶㍣ㄴ户搰㡣戸慢晤㈷㐱㡤㠷㘳敢㜳㠲㉦〸扥㈴昸ㅦ挱㔷〰慡ㄹ㔴戹攳昰㉡捥㌲晣㙤挵㍣晣扦㌲㕢晡㠶㌲摦ㄲ㝣〷攰搸㜱㝥〰敡晢ㄱ挰扤攳㘴㠰㈶㍢捥㑦㘸㔸㍦〳愸慥〰散攸㐹搶㉦〰〹戳搵㠵ㄲ㕢〰㄰㐹㘴ㅦ戶搸昲㕢㜵昰㔴㈶㈴㈲搹戲㤸㉤㍢㔳㍦晤㤶㈰㔳㍦㙡㐶摣ㅤ㡤㉣攸㑡愶搲戰昱㤶㐵攰㈷㘸㐲搰ㄴ㐰㝤つ㔵敦㈱愶㌹㘵搲〹〲〰㡥㑣ㅤ㑣ㅡ㠷ㄸ㡣㉡搹昸㑦㤲㜳〸㠹㠷〲愸㕣㤰散攴戴〴㥡㌰㌹㌹㄰㡢㑦㑥㉢愸昸慤㍡㜸慡㍢昴扣㤲昳㝥愲攴扣愷ㄹ㜱㜷㘳昲㘱㐹㤲搳㡥戱ㅦ㑢搰㥥愰〳挱㜱〰敡捤㠴挹改㐸㤹㑥〴㈷〰㌸㤲㜳㈲㔰摦㐹〰敥㙥㜴㌲扣㐹愶㌲愸搵〵㐰㥤ち㤲㥤愹慥㐰ㄳ㘶敡ㄴ㠸挵㘷㉡ぢ㉡㝥慢づ㥥敡〱㍤慦㑣㍤㤳㈸㔳㑦㙢㐶摣晤愵㥥戰㈴㤹㍡㤵戱昷㈰㌸㡤愰㈷㐱㉦〰昵㘴挲㑣昵愱㑣㕦㠲㝥〰㡥㑣つ㈰㑤㜷愳㕥㜰㈰挹ㄹ㐴攲㘰〰搵〷㈴㍢㌹愷〳㑤㤸㥣摥㄰㡢㑦捥㌰愸昸慤㍡㜸慡㉦昴扣㤲㜳㙦愲攴摣愳ㄹ㜱昷挹〶挰㔲㕢㐶㌱ㄶ㑥搵㕤〹ㄳ㜱ㄶ搸搶㜸㠲戳〱ㅣ㠹㌸搷㐶搵㐰ㄸ㤱㈴㥣㐷愱扦〱㈸摥㉦攳㌹扥㔵〰捣㝣搴ち昸攰愹㈳㘹搶㈰㠲㉤〰㌱㠳㑣ㄱ㜸晥扡㜸敡㜴愸㐴ㄳ挰㔳㉣㝢㤰戹㍥㔱〲㤶㘸㐶摣つ扢㘱搰㙤㑢晤㌲㌸㔵㡢ㄳ㈶愰〲㙣慢㤲㘰㌲㠰㈳〱㔵㌶慡㠶挳㠸㈴愰㥡㐲㌵〰㙡㈴㐸㤲㠰㕡㘰收愳慥㜰㈶㘰〴挸昱〹㤸㐶㥢㔶ㅤ㍣㜵〶昴扣ㄲ㌰㈳㔱〲愶㙢㐶摣晤挳㔱戰㈴扢挷㉣挶㝤ㄹ挱㙣㠲㌹〴㜳〱搴戴㠴㐹㤹㐷㤹昹〴㔷〰㌸㤲戲㤰㌴扤㝢㡣㠶〳㐹捣㔵㈴㉥〲㔰㘳㐱戲㜷㡦慢㠱㈶摣㍤挶㐰㉣㍥㌹㡢愱攲户敡攰愹㜱搰㡢㈶攷㘳㕡㤱㠳㜵㌸㔱㜲㐲㥡ㄱ㜷㙦㜴㍣㜴㈵㌹户㌰昶㕢〹㤶ㄱ㉣㈷㔸〱愰ち㜴㜲㕡㐱㤲㝦搱㠳昵㑡捡摣㑥㜰〷㠰㈳㌹㜷㤲愶㤳㜳㌶㔴㈴㌹㙢㐸扣ぢ㐰㥤ぢ㤲㥤㥣扢㠱㈶㑣捥㌹㄰㡢㑦捥㕡愸昸慤㍡㜸敡㍣攸㜹㈵㘷㘸愲攴っ搱㡣戸㥢扣攷挳㔲㕢㐶昱㈸挳ㅥ慣ㄳ〱㐲散挷㕡て戶昵㌸挱〶〰㐷㈲㌶摡愸ち㐲㐱㤲昰〴㠵晥〹愰㡡㐰㤲㕤攷㐹㘰收愳㝡挱㐷㘴散㈸〴㌹㍥〱㑦㐱摥㙦搵挱㔳挵搰㡢㈶㈰㍡㜶攴㈶㑡㐰㡥㘶挴摤㜷づ挳㤲昴㡥敤㡣晢〵㠲ㅤ〴㍢〹㕥〴㔰㕤ㄲ㈶攵㘵捡扣㐲昰㉡㠰㈳㈹慦㤳愶㝢挷〴㌸㤰挴晣㥢挴㌷〱ㄴ㙦㔷摢扤攳㉤愰〹㝢㐷〹挴攲㤳昳づ㔴晣㔶ㅤ㍣㌵ㄱ㝡搱攴㐴㜷㥤愳ㄲ㈵攷㐸捤㠸扢㘷捥㕢攵㤲㥣㍤㡣㝤㉦挱㐷〴晢〸㍥〶㔰㠷㈶㑣捥愷㤴昹㡣攰㜳〰㐷㜲扥㈴㑤㈷愷ㅣづ㈴㌹㕦㤱昸㌵㠰慡〴挹㑥捥㌷㐰ㄳ㈶愷〲㘲昱挹昹ㅥ㉡㝥慢づ㥥㥡っ㍤慦攴㈴㈷㑡㡥搲㡣戸昵〰搵戰搴㤶㔱㈴㈵㈳散晤扦㈶㥡挶㈶㠳㙤愵㄰㌴〲㜰㈴挲㘷愳慡〶㐶摡搱㔰㘳ち愵〱愸ぢ㠱捡慥㈳㙢㍦㠱昰愳扥㠳㡦挸慥㔳ぢ㑡㝣〲㥡搱愶㔵〷㑦㑤㠱㕥㌴〱搱㕤攷㔳ㄸ昷㍣ぢ晡㐴㌳攲搶㈵㑣㠳㈵改ㅤ㉤ㄹ昷㘱〴㠷ㄳ戴㈲㌸〲㐰敤㑥㤸㤴愳㈸搳㥡攰㘸〰㐷㔲摡㤰愶㝢挷㐵㜰搰㡥㥢搹㡥挴㘳〱搴㈵㐰敤摥搱ㅥ㘸挲摥㜱㌱戵戶〰挴捣㐹㡥㠷㡡摦慡㠳愷㉥㠵㑡㌴㌹搱㕤攷攵㐴挹㜹㐹㌳攲ㄶ㔴㑣㠷㈵㐹㑥㔷㌸戵㌲〹扡ㄱ㘴ㄱ㘴〳愸攷㜵㜲㉥㐵㥦㝤ㅦ搲搱愳㑥㉥㘵扡ㄳ攴〱㌸㤲㜳㌲㘹㍡㌹㌳愰搲づ㝦搶愹㈴昶〰㔰戳㠰摡挹㌹つ㘸挲攴捣愴搶ㄶ㠰㤸攴昴㠶㡡摦慡㠳愷㉥㠳㡡㔷㜲搶㈷㑡捥㘳㥡ㄱ户㈴㘴づ㉣㐹㜲㑥㠷㔳㙢〸挱㔰㠲㘱〴挳〱搴〳㍡㌹㄰㡣晤㔸㈳㈹㜳〶挱㤹〰㡥攴㡣㈶㑤㈷㘷㉥㤴摡攱捦ㅡ㑢攲㌸〰㌵て愸㥤㥣戳㠰㈶㑣捥攵搴摡〲㄰㤳㥣㜳愰攲户敡攰㈹慥㔱昱㑡捥戲㐴挹戹㔵㌳攲㤶戳㜰ㄵ㡢㈴愷ㄸ㑥慤㄰㐱㤸㘰〲㐱〹㠰扡㈱㘱㜲㈶㔲㘶ㄲ㐱ㄹ㠰㈳㌹ㄵ愴改攴㜰㠵㑣㍢晣㔹㤳㐹扣〰㐰㕤〵搴㑥㑥ㄵ搰㠴挹戹㤲㕡㕢〰㘲㤲㔳ぢㄵ扦㔵〷㑦㉤㠲㡡㔷㜲㘶㈷㑡捥㘵㥡ㄱ户づ攷ㅡ㔸㤲攴晣ㅤ㑥慤改〴㌳〸㘶ㄲ捣〲㔰㤷㈶㑣捥㙣捡捣㈱㤸ぢ攰㐸捥㍣愰扥昹〰敥㔳㘶慥昳㘹㠷㍦敢ち㌰慤〵〰敡㍡愰㜶愶ㄶ〲㑤㤸愹挵搴摡〲㄰㤳愹㐵㔰昱㕢㜵昰搴ㄲ愸㜸㘵㙡㘲愲㑣㤵㙡㐶摣㙡愲ㅢ㘰㐹㌲㜵㈳㥣㕡㑢〹㙥㈲戸㤹攰ㄶ〰㔵㤴㌰㔳换㈸戳㥣㘰〵㠰㈳㔳㉢㐹搳摤㠸㤷戶摡攱捦扡㠳挴㔵〰敡㈶愰㜶㜲敥〴㥡㌰㌹㑢愹戵〵㈰㈶㌹㜷㐱挵㙦搵挱㔳㌷㐳挵㉢㌹㈳ㄳ㈵㘷㠴㘶挴慤㡤㕡〶㑢㜲散㝥㤰㘱て㑢㤸㠸㠷挱戶ㅥ㈱㜸㤴搱㐵慦㜲慦户㔱戵ㅣ㠶摡攱捦㝡㥣㐲ㅢ〰搴㙤㐰攵搸晤て㘰收愳晡挱㐷攴搸扤〲攴昸〴㍣〹㜹扦㔵〷㑦慤㠴㕥㌴〱搱㘳昷挹㠹ㄲ㤰慦ㄹ㜱㑢戶敥㠰㈵改ㅤ捦挱愹昵㉦㠲㙤〴捦ㄳ㙣〷㔰㔹㍡㈹捦㐱㤲㝦㕢㐱晣慦㐲挳摡㐱㤹㥤〴㉦〲㌸㤲昲㌲㘹㍦㐲〴搷攵㔶攱扦㜶㤴㝥㤵挴搷〰搴㙡愰㜶敦㜸ㅤ㘸挲摥㜱㈷戵戶〰挴昴㡥㌷愱攲户敡攰愹㌵㔰㠹㈶攷㘳㕡㤱㌳挶㌶㠹㤲㜳㡣㘶挴㉤㐰扢ㅢ扡㤲㥣㕤㜰㙡晤㤷攰㐳㠲摤〴㝢〰㔴㉢㥤ㅣ〸挶㝥慣㡦㈸戳㡦攰㘳〰㐷㜲㍥㈵㑤敦㍡㕣搳搶づ㝦搶攷㈴㝥〱愰搶〲戵㤳昳㈵搰㠴挹攱㐲戸昸攴㝣つㄵ扦㔵〷㑦慤㠳㥥㔷㜲㝣㠹㤲㤳慡ㄹ㜱换改敥㠷㈵㐹捥㉦㡣晤㔷㠲摦〸昶ㄳ㜰挱愱摡晦㑢挲愹㌰搸㔶ち㐱㈳〰㐷㜲㝣愴改攴㍣〰〷敤戸㤹㘹㈴昲㌱㈷昵㄰㔰㍢㌹㝥愰〹㤳挳㘵㝤昱挹㘹〶ㄵ扦㔵〷㑦㍤っ㍤慦攴㝣㡡つ昱㥥ㄲ㙢㐶摣戲挰㐷㘱㐹㤲搳㤲戱ㅦ㐶㜰㌸㐱㉢㠲㈳〰搴㙥㥤㥣晢㈰挹扦攸㙥㜵ㄴ㘵㕡ㄳㅣつ攰㐸㑥ㅢ搲昴㙥昵ㄸ㔴㈴㌹敤㐸㍣ㄶ㐰㍤づ㤲㥤㥣昶㐰ㄳ㈶㠷换ㄳ攳㤳㜳㍣㔴晣㔶ㅤ㍣戵〱㝡㕥挹㜹㌹㔱㜲㕥搲っ昷㍡挷搴㈷ㄸ㘸攲㝢扡敥昵㘹㑤ㄸ㜰㜸㙣㘹㘸ちㄷ搴㌴て攳戹愴扥戵搵㌵㤵戲晡愷㔹戸㕦攵昰捡㥡㝥愵搵㤳换㠲搳㕡㠴㜵㘳㕣㐹愸〲㙢昳慡戰㐴捦㐵慢㥣㍣㌹㔴㙣㠵㐷㔵搶㔶ㄵ㠵〶昷晢㉢慣摤挳昶愱㝣戲㙣㉦㔹攱昳挷㤶愳㈵㐱ㄳ扤〵㥦愴搴㈷㘱搰扤慡挸㜱㡦㍤扡㥣㈳〰挱昴㘸㐶㐷㤷搶㤴㠵㥡㠴㠵㉦敤戴㌰戲㠸〵㡦挵㡤挳愳㑢戰摡愶㕦戳昰挰慡搲攲戲搲㡡㄰㡢㠱㈵㈲㝣搸㙢㘸㘸〲ㄶ㌷㡥慣慣㉥攵㠳㘸捤挲愳慢㠲ㄵ搵㤳戹㑥慢㘸摡挱㌱㤸摣㌱㑤つ昷㈹慤愸㠶ㅢ愹㈲摢改攱㔱㈵㤵㔳昰㑣㘴㙤㜹挵挰攰攴敡扦㐴㔵㜸㡣戳㍦㔲ㅡ㤵慣㤲㤳㔵㕡㜲摡ㅦ慤㡦慦㉢昶戱挰㥥戵户敦㤹㌱戳攳昰㑥㙤㜶捦㥢扢㝢晤㘵攲愱ㅢ㘰㈳〲㈹㘰㔲敡㈶戴敡㔸㈳挱㤵ㄲ㝡扤㈹搷㔲㌲搰㤸㠷扣㍣㤷昵㐵㥥㌲㙤つ㜱㉢ㄳ戱㌴敤〶㜰晡挰㌱㠳愳慢㡣晦㑦㡦㙣愶㙥㠶㘵昷捤㘷㜷户㡢㉣敡㍣ㄴ挲捤敤晥㐳ㅡ扢ㄳ㜶㑢㜴〳㘲敥㍥改て㡢っ扢㘷昳㘸㜳〰搶〵㌶つてつㄶ㠶捡戰㥣戱㍣㔸搳摣㐶㌸戶攰㤱扥㙡捤敢㕢㔹㕥ㅥ㘴㝦㘳㕦ㅤ㔵ㄴ㉣ぢ愵㠵㝢搷搶㔴づ㉢慤戰挲〰搲㈹㌵㈹㌸ㄵ愴攰㔴㈱㌵つ㥦挹㘵捥搲愶慤捡〹挱慡搲㥡㤲昲搲愲㌴㈲㕣㡡晣㤷攸愸ㄸ㍣ㅡ㈱㤹收㘳〶ㄲ昷攲〷㝢ㄹ〰捡㥤㠱愵㍥㑣ㅤ换㡦敥㥣慣㝣昸愷晥攰㉡㔸っ㍢㜲㌴戱戲㘱㉤ㄵ挷㝥ㄹ㠷㈴㤶㉦攵扥㄰㥡㕦㑥㐷ㄷ㤵㤱㐹㍤㐵〱晣㔹㌹㄰㘷㠳㝦㡤戶〲搴戹㐴戲㌱〴晣㐳㉢㠳挵〳戰㍡慤戲慡戱㝥挴㌸つ愵攵㌸㔳ㄵ攰愲搵扥㔸〷㡤昵搵ㄷ㤶ㄶ㠷慡搲㐸ㄸ㠵〵ㅤ㡤戸摣搵㘷搷㄰㌷晢㔳㤲㔲㔳㥢愴㜹昹ㅡ㙣㙣戵搷㑢〱㥤㡦㘸て㡥戳晦改ㄹ㜹㍤ㄹ扢㥦㌳㤱㈴㉢ㄷ搰敡捥㙤㝡ㅡ㈸户挷㈵㤰㐷㠱㝣㠰搴㘷挰㜴搷㈶㜶晤㈸㔶㤹㕡㄰㙡㈴て攷㜲㘵㙢ㅡ㔶㠱捡㤲搸㔴搹㤰㈶㡥愵慣㍥㝢ㄵ㙢㥡㜹攲搷㌷ち扤㍣㔴散户〷㔷㉥㘷挱㘱㈱㈹㌹戹ㄱ㑡敤㜳㉦ㅢ㡣㜳ぢ㘳攵愳㐲戲挶㔵ㅤ㡤㄰㝣㈷㈳攲㐳戸戳挰㝥㐱攴㜹ぢ㍥戱戴〵㙣攷捣摣敦户㑥㠵㜰㤲㕦㙤〳㌴ㄹ挸㈲挵捦昲㔹㍤㤸㠱搳㤸㠱㔷㠰搶㌱㑥㘰㐱㠶㘳㌱㕡㜳〸晢挲㘳㉡㑡㙢戰ぢ㌳㤲〱愵㌵〸愶㘹ㄸ〰㑤㔹㌵㜶㠴散摡づ愵捥㤱昹挲㌱昱慣㤸〹挴搱昱㝣攷㡣愲扤〷摢㥥㙢㌸愶ㄸ〷ㄲ㤲㌹㠷㐷㡣㝦愵㐹㠸戲ㄷㄲ改㜹㠸敡㤰㜸㝥收挸㍢て㈵晦㠷㈹㡢昴㈱摣户㘷户㔱昸㠷㉥搴ㅢ㙤捥㘰㕥㍤㘰ㄷ㜱㉣㐱攴っ搱捦㔹㡣㑤㙢愶搷戸づ慥愸挶㔰攰搷ㄸ〶晡收扡㌹愲戶㈶㠶ㄳ㥣摡㐲㜳㝡㤷㤵㡤愸挰ㅣ戲㈸㔸㔵晣ㄷㄹ摢戱㙤昶晣㐳㠶改㍦㌸㌷㠴ㄱ㝥ㅣ㈳㌲㘶晢㝤㜴慥㕦〳攷昷慣攰㑣㠷㝣㌳愶㍢戲戰㌳㡤ㄸㅦ愰㤷㉡搸㑦捦换㐴㝤㘴〸戳㙣扣㑦愰㉣搴㐲ㄴ㈲愸㡣㘳㔶戸㜷㘱㌵㈶㝤㌵㍣愸敢㤶散攸㔶昸捣㔰㔹㤰㑦攷攰ㄸ慣㕢㈳㡢㙡戰㕥㌹㘲㠰㑦摥晣㜵㉡㠴㡣㌴搲㔵㔲㔲㈷㕦ㅤ攳㕢散㐶㜰ㅦ晡㠳㔵挵挰ㅥ㤶捦攷㍤搵㑤㑢昹戹慢㘷㤲㘹攸㔳㠱搷㘱扥㡥愹㈴挶㕡攷㜲㕢敥㐹㉤捣㉡㜰㝢㠴㤳挱慢愹愱㜱扥搹㡣㈷〵㔵㌵㜸㍣㡤㙦ㄹ㐸攷慥㔳㠶〳㜲㑤㈹愶㔶㘵搳㥡㠷〷㔷ㄴ㤵搵ㄶ㠷㘴㕥㘶挶㙣㤹㥥晤㈵敡搵㠸㐷㙤扢㔶㜵攴㐵㈷㘵㌰摥挵㘲ㅥ㔷晡攳㘷㘶㔶㕦散㘹㌲搸挱㠶摦敡慦昷扢㌷㄰挸敦㕥摢散㠷搲挱搱㤵昹昲㠶づっ㙤㜱㈴㡥㘹㕣愳ㅡ㔹ㅥ㉤㝢㥣㐳㙣㘸攵搰㑡㥥搹㌹㐸㠳㑡㙤搲㕦愲㑥搸㑥扢㑣㍥ㅦ㘶愷㝦㜰て愱ㄱ㡣㝡昲ㅦ愶愱晡晦㥥㍣挶攰㈸愳摥〴㠱攷捡戸㔰挹㠹㈸捦挰㤲愳愷㘱敡㉤攰㥢昰㘷つ㐰挵搴摢㘸㙤挶ㅦ㈴敤ㄹ敦㈰㔰て㍣攳㝤㐷㌴㘰㘴㌰挴㌹㑦攷㥦㝡て挰捣㤱搰㐴㍣攰攲㡤〴㠰搶㄰〰昵㍥㔰て㠱愱ㄴㄸ〶㤰扡ぢ〲敥㐱㈶攱㑡㕦㈸㈴愵㤶㜳㌶㤸㔶捥㔹㌱㜶㔱ㅦㅥ慢挲㑡㘶㑣捤㝣㑤搲㍥〰摦ㅡづ愹ㄷ戶㙦敦㠱㌶慥㑦〱ㄸ晦挷愲慤㈷㜱㈳㈰㘳㡤〴㔰㥦㠳挸㠹㥣㍥㠸㥦〹㥡㌹㠸㡦㐲㥢改晤〲㈴ㅥ挸捤㈷昶昰㌳㕡㑢㝤〹㌶て㐱慣挰㠱㠶㌳昵㍦挸㜱㐸㑢戲挶㐰㍤扡㑦㡤搳挶扥〲㡢晢㤵晤㐹㕣昹㙦㈰㈰㤵㤷昵慦攲摢㕤晤㙦㈱戲〹㝦搶㜸搸㔶摦愱ㄵ㔳晤㜳㐰㍤㜰昵戹㤸ㄷ摢㤵㘴㥤㑢㈳ㅡ㔱㍦愱㘱㤲㡢愶愹晥㜹㤰戱晥㐶挱㥦扤〵ち㈸㜰㍥〵戸摣㤷㍤挰ち〲㡢ㄴ㙤扦㐳敤㌸戴㜵搱ち愹㔶㐴戵㌴㠴攰㈸㕡〸㌴㔳戴㌰摡㉣㥡〵㤱挴㐵㥢愰愵晣㤰慡㜷搱戸挸搷㉥㕡〹搴愳㐵㥢愸㡤㌵〵扦㍥㐵㙢づ戹㍡㜶搷㜴戰㌷㘱㠳慣㐹戰慢〲挰㌶〳挳昶搹扢㙢㌹愸〷㉥ㄸ搷ㄴ攳㥢㘴㔵㐰扣ㄱㅡ晣㔳㠷㠰攴㔱戰㑡挸㔸㤳改㡤ぢ㡥㍤〴㉥愰㐰ㄵ〵戸〴㔹ち㔶つ㉣㔲戰㔶づ戵戶㜰愴ぢ挶㌷㠱㔹戵㔴㙢〷〱㐷挱愶㠰㘶ち㌶ㄵ㙤ㄶ散㔸㠸㈴㉥搸㌴㉤搵ㅥ㔲昵㉥ㄸㄷㅥ摢〵扢〸敡搱㠲㕤愲㡤ㅤ〷㝥㝤ち搶ㄱ㜲㜵ㄴ慣ㄳ搸㥢戰㐱搶愵戰慢㑥〰戶ㄹ㔸愴㘰搳㐱㍤㜰挱㑥㠴ㅡ扥戸晦ぢ昱㐸挱㌲㐰昲愸挷㑣挸㔸戳攸慤㡢户挰㘵ㄴ㤸㑤㠱慥㄰㤰㠲捤〱ㄶ㈹㔸㤶㐳慤ㅤ扣敡㠲捤愵摡攵㔴攳挲㘴㐷挱收㠳㘶ち㜶〵摡㉣㔸て㠸㈴㉥搸〲㉤挵㜵捤昵㉥ㄸ㉦㐵搸〵㕢〸昵㘸挱慥搲挶㝡㠱㕦㥦㠲昵㠱㕣ㅤ〵敢ぢ昶㈶收㝡ㄱ散慡㝥挰㌶〳㡢ㄴ散ㅡ㔰て㕣戰〱㔰挳ㄷ㙦捦㠰㜸愴㘰㠳㐰昲㈸搸㘲挸㔸搷搱摢㘰㙦㠱㈵ㄴ戸㥥〲愷㐳㐰ち㜶〳戰㐸挱㠶㌹搴摡挲慢㉥搸㡤㔴㕢㑡㌵㉥㤶㝥㐲戶㈲㜲晤㕣㜱㠵戴愴挱㜷ㄳ㐴敡㜵捤㔶㡤㠷捥㈶㙥搶捤戴捡㤵搵㥢㙤慢昶攸㜳㉢愸〷捥つ㔷㘰攳㡢㤵愹㌴㠲㠶晣㥤〷㘸㜲㐳㠲㥥㉣㉣㠷㡣戵㠲㠲㕣愲敤㈱㜰ㅢ〵㔶㔲愰〰〲捦㐰搳㜷㍢戰搶收㝡㑥晣㕢㡡ㄲ㕣搸㔹〵㉤㕣搸㈹㜲戸挹㤲㌸攴挲捥㥤㜴戳㥡㙥捡㈰攰捥㘵〵㘸㜶㉥搷㐰愴㝥戹慣㠴捥㈶㌸戰敥愲搵挹挰㌶〳㡢㕣㙡扣〷搴〳攷㤲㡢戹昱㑤戲敥愵ㄱ慡昳慦ㅡ搰愴㉡ㄹ〴㥤换戵㤰戱搶㔱㤰㤷搳㍤〴敥愳挰晤ㄴ攰〲㜰挹攵〳挰㡥㐸㥣㑢愹扢敢ち搹㐳㔰㐱㈲愷㌹㝣㌸ㄲ昹㌰㝤㍣㐲ㅦ戳㈰攰ㄸ㐵ㅥ愳㥡扥㐲戲ㅥ㙤㡥㈲㤷㐱㈴昱㈸昲戸㤶㥡つ愹㝡㡦㈲㕣㈶㙥㡦㈲ㅢ愰ㅥㅤ㐵㌶㙡㘳㜳挱慦捦㈸㌲て㜲㜵㡣㈲昳挱摥㠴つ戲㥥㠰㕤㜵〵戰捤挰戰㝤昶㥥昲㈴愸〷慥敥㐲愸攱㡢㜷㈵㐰扣ㄱㅡ晣㔳㔷㠱㘴㡡㐷慥慥敥㘶挸㔸㕢攸㙤㤱户挰㔳ㄴ搸㑡㠱慢㈱㈰愳挸搳挰㈲愳挸㘲㠷㥡㘳搸㝦㠶㙡捦㔲㡤㙢捡ㅤ〵晢ㄷ㘸愶㘰摢搰㘶挱㙥㠵㐸攲㠲㍤慦愵戸㈴扤摥〵㕢づ㘱扢㘰摢愱ㅥ㉤搸づ㙤㙣〵昸昵㈹搸㑡挸㐹挱㘴戵㌹㈳㡦㍢ㄷ扡ㅤ戴㑤搸㈸敢㐵搸㔶㜷〰摢っっ㤲㜶搱㕥〶昵挰㐵扢ㄳ㙡昸㘲戱㌴挵搱攰㥦㕡〳㤲㈹ㅡ㜰㔳戴㔷㈱㘳扤㐶㙦㜷㜹ぢ扣㑥㠱㌷㈸㜰㌷〴愴㘸晦〶ㄶ㈹摡㕡㠷㕡〷戱㉢挳搵㥢㔴㝢㡢㙡㕣敢敥ㅥ慥戸挰摤ㅥ慥摥㠶㐸晤㠶慢挷愱戳〹づ慣晦搰㉡ㄷ挶㙦〶ㄶㄹ慥摥〵昵挰戹攱〲㝡㝣昱㔸㉣㡤㔰㥤㝦㑦〰㥡摣㌸㠶慢昷㈱㘳㝤㐰㐱慥戰昷㄰搸㐵㠱晦㔲攰㐹〸挸㜰昵㈱戰挳㈲挳㤵敢㕤㐷㕢攰捣㌵㔶敤㠱㍣挶慡愷ㅣづ㠶㤲㘲㕦捤摦㑢〷ㅦ搱挱㜶〸㌸扡晥挷㔴搳㘳搵㈷㘸戳敢扦〰㤱挴㕤晦㔳㉤戵〳㔲昵敥晡㍢㈱㙣㜷晤捦愰ㅥ敤晡㕦㘸㘳㉦㠲㕦㥦慥捦戵晢㜵㡣㔵慦㠰扤〹ㅢ㘴㝤〹扢敡㔵㘰㥢㠱㘱晢散㙥晦ㄵ愸〷㉥㉤ㅦ〳挰ㄷぢ摢㈱摥〸つ晥㈹㍥〷㘰㉡〷摣㜴晢㙦㈰㘳㝤㑢㙦㙦㝡ぢ㝣㐷㠱敦㈹挰愷〶愴摢晦〰㉣搲敤摦㜱愸戵ㄵ扢搲敤㝦愴摡㑦㔴摢〳〱㐷挱㝥〱捤ㄴ散㔷戴㔹㌰㉥昱㑦㕣戰摦戴搴㐷㤰慡㜷挱昶㐱搸㉥搸㝥愸㐷ぢ挶㝢㤷㜴昹㌱昸昵㈹搸愷㤰慢愳㘰㥦㠱扤〹ㅢ㘴攱㡥ㄷ㉥㔲〰摢っ㉣㔲㌰扣㈱愹ㅥ〵晢ㄲ㙡昸攲㡤捡㄰挷搷㉥ㄸ㥦㑤搸ち挴㜵㘷捦〷〱慢㌱㠰晡摡㕢㈰㡤〲㝣㐳戳晡〶〲㔲㌰㍦戰㐸挱昸戰挲㔶㙤户㉤晥搷㝢㔸ㄳ慡㌵愵ㅡㅦ㉣㜰㡦㔳挹愰搹攳㔴㌳㠸搴㙦㥣攲挳〷㥢攰挰㙡㑥慢㡤㠰㙤〶ㄶㄹ愷〲愰ㅥ戸㌳晢愰㠶㠰昱挶㘸〹捤㐶㔴㘳㔰户㠲敡捡捤挱㤰戱㕡㔰㌰捤㕢攰㄰ちㅣ㑡〱ぢ〲㌲㑥戵〴ㄶ㥤㔶挵㡥㔳〹收愷㠷㐳〵㐳ㄵㅦ㝡搸慡㠳㌸㥤ㄴ㝢愸㙡〵慥㜵〴㠰㙡〹〱㐷捦㍦㡡㙡㝡愸㙡㡤㌶扢㈱ㅦ㕦㐸摣昳㡦搶㔲㠷㐳慡摥㍤㥦捦㐱搸㍤晦ㄸ愸㐷㝢㝥㕢㙤㡣㡦㐸搴愷攷昳㔹㠹㍡㝡㍥㥦愲搸㠴つ戲摡挱慥㍡ㅡ㤸㕤㕤㍤㔴戵〷昵挰搵攵㘳ㄷ㔲摤づ㄰挷搷敥昹敤㐰摤ち㠴搵挵㝦㐸ㄴ挷っ敢㌸〸㔸挷〳㈸㍥㤳攱㈱搰㤱〲㥤㈸搰ㅥ〲扢愸㜳〲戰㐸捦㍦摥愱搶㔶散捡㔰搵㤹㙡㈷㔲慤㉢〴ㅣ〵换〰捤ㄴ慣ぢ摡㉣ㄸㅦ愹㐸㕣戰慥㕡慡ㅢ愴敡㕤㌰㍥㥢㘱ㄷ㉣ㄳ敡搱㠲㘵㘹㘳㝣㙣愳㍥〵换㠵㥣ㄴ捣㥡㠹戸ㄹ㜹摣戴㡡㑦㜷㙣〲换捡㠱㙤㤵〷㙣戳㉤㘹ㅦ㕦扡㠳㝡攰愲昱㜱㄰搸挶㘳㈲ㄴ㐷㐳愶㔵㝣ㅥ㘴㉢㄰㔷搱昲㈱㘳㥤っ愰昸慣㠸㠷挰㈹ㄴ㌸㤵〲愷㐱㘰ㄷ敤昶〰ㄶ㈹㕡㙦㠷㥡㘳㕡㜵ㅡ搵㝡㔲敤㜴〸㌸㡡搶ㅢ㌴㔳戴㍥㘸戳㘸㝣搴㈳㜱搱晡㙡愹愱㤰慡㜷搱昸捣㠸㕤戴㝥㔰㡦ㄶ㙤㠰㌶挶挷㐹敡㔳戴㤱㤰慢㘳㉦攳ㄳ㈷㥢㤸㤳㠱戰慢捥〴ㄶ㔳戰挱愰ㅥ戸㘰㝣㐴㐵ち㜶㍡挴昱戵昷戲戱愰㙥〵攲㉡搸㄰〸㔸㐳〱ㄴ㥦㕦昱㄰ㄸ㐶㠱攱ㄴ㌸ぢ〲扢ㄸ摣〸㘰㤱㠲昱愱ㄵ愳搶づ㕣㍤㉣㡥愴摡ㄹ㔴㉢㠶㠰愳㘰愳㐰㌳〵ㅢ㡤㌶ぢㄶ㠲㐸攲㠲㡤搱㔲㘱㐸搵扢㘰ㄳ㈰㙣ㄷ㙣㉣搴愳〵㍢㑢ㅢ㉢〱扦㍥〵㥢〸戹㍡ち挶愷㘰㌶㌱㈷攳㘱㔷㤵〱㡢㈹搸㌹愰ㅥ戸㘰㝣㙣㐶ち㜶㉥挴昱戵ぢ㌶ㄹ搴慤㐰㕣〵㍢て〲搶摦〰ㄴ㥦愹昱㄰㈸愰挰昹ㄴ愸㠲挰㉥〶ㄷ〴ㄶ㈹ㄸㅦ愴㌱㙡㙤挱搵〵㉢愴㕡ㄱ搵晥づ〱㐷挱㐲愰㤹㠲㠵搱㘶挱昸㐸㑣攲㠲㑤搰㔲㝣㘶愶摥〵㥢〹㘱扢㘰㈵㔰㡦ㄶ㙣愲㌶㌶ぢ晣晡ㄴ㙣㌶攴敡㈸搸ㅣ戰㌷㌱㈷㤳㘰㔷捤〵ㄶ㔳戰㜲㔰て㕣戰㜹㔰㤳㠲㔵㐰ㅣ㕦扢㘰㔷㠰扡ㄵ㠸慢㘰㤵㄰戰㈶〳㈸㍥摡攳㈱㜰〱〵慡㈸戰㄰〲扢ㄸ㕣㌵戰㐸挱ㄶ㌹搴摡㠱慢ぢ㔶㐳戵㕡慡摤〸〱㐷挱愶㠰㘶ち㌶ㄵ㙤ㄶ㡣㑦收㈴㉥搸㌴㉤挵㐷㜷敡㕤㌰㍥攲㘳ㄷ散㈲愸㐷ぢ㜶㠹㌶挶愷㝦敡㔳戰㘵㤰慢愳㘰㝣㐰㘸ㄳ㜳㜲㈹散㉡㍥㈹ㄴ㔳戰改愰ㅥ戸㘰㉢愱㈶〵㥢〱㜱㝣敤㠲摤〱敡㔶㈰慥㠲捤㠴㠰㌵ぢ㐰慤昲ㄶ戸㡣〲戳㈹㜰㈷〴㜶㌱戸㌹挰㈲〵攳㌳㐶㕢戵摤㘳昱扦㉥搸㕣慡㕤㑥戵〷㈱攰㥥㜲昳㈱㈰㐹㠳㙦ㅥ㐴敡㌷攵收㌳㐳㥢攸㝥㍥慤㍥ち捣捥㡤㕥㌴戹〰搴〳攷㘶㍤搴㈴㌷ぢ㘹〴搶攴㡦㑦ㅡ㙤〵挲摣㤰愰㈷㘵㔷㐲挶扡㡡㠲㝣ち挹㐳㘰ㄱ〵慥愶〰ㅦ㑣㝡〶㥡扥㙢㠰ㅤ㘴㉥つ㐴㔶昹㐹㠷㜱㕤ㄴ㔸っ㐹捣戴昹㠸搲㔶敤㍢㑢㝣换挴敤㍡㜰慤㈵〰敡㌹〸㌸㍡晣つ㔴搳㌳敤ㅢ搱㘶㠷攷挳㐶㠹㍢晣㔲㉤戵つ㔲昵敥昰㝣㙡挹敥昰㌷㐱㍤摡攱㙦搱挶戶㠳㕦㥦づ捦㈷㥢愴搲昲愰ㄱ㈳㡦㥢戸敤㠴挸㈶㙣㤴戵っ戶搵㡢挰㌶〳㠳愴㜸戵㔶㠰㝡攰挲扥っ㌵㤶捥扡㡤㐶㐴ㅤ晦昳㐹愹慤㐰愲㥤㕥ㅥ㠱㔸〹ㄹ敢㜶ち昲㈹㉡て㠱㍢㈸戰㡡〲慦㐳㘰ㄷ敤摥〹㉣搲改昹攸㤴㔱敢〲慥摦㉦㜶㔷㔳㙤つ搵㜶㐱挰㔱戴扢㐱㐳㔴戲㉥敦ㅥ戴㔹㌴㍥〴㤵戸㘸昷㙡愹て㈱㔵敦愲敤㠶戰㕤戴戵㔰㡦ㄶ敤㍥㙤㙣て昸昵㈹摡㐷㤰慢㘳㤴攲戳㔸㥢㤸㤳晢㘱㔷㝤っ㉣愶㘰て㠲㝡攰㠲㝤ち㌵㈹搸㐳㄰挷搷ㅥ愵昸昴搶㔶㈰搱㠲挹改搱挳㄰戰ㅥ〱㔰㕦㜸ぢ㍣㑡㠱挷㈸昰㈵〴㜶㌱戸昵挰㈲〵攳攳㕣㕢戵摤㜶昸㕦㡦㔲㡦㔳㙤〳搵昸攸㤵愳㘰ㅢ㐱㌳〵㝢〲㙤ㄶ㡣て㘶㈵㉥搸㍦戵搴㙦㤰慡㜷挱昸㠴㤷㕤戰㈷愱ㅥ㉤搸㘶㙤㉣〹㕢㕦㥦㠲㈵㐳慥㡥㠲愵㠰扤〹ㅢ㘴㙤㠱㕤搵〸㔸㑣挱戶㠲㝡攰㠲昹愰㈶〵㝢ㅡ攲昸摡〵㑢〳㜵㉢㄰㔷挱㥥㠱㠰昵㉣㠰戲扣〵㥥愳挰扦㈸挰ㄳ攰㕤っ㙥ㅢ戰㐸挱㥡㌹搴摡㠲慢ぢ昶㍣搵戶㔳慤㈵〴ㅣ〵摢〱㥡㈹搸㑥戴㔹戰挳㈰㤲戸㘰㉦㙡愹挳㈱㔵敦㠲戵㠲戰㕤戰㤷愰ㅥ㉤搸㉢摡搸ㄱ攰搷愷㘰㐷㐱捥ㅥㄶ昹愰ㄸ㈳㡦ㅢㄶ㕢㐳㘴ㄳ㔸搶㙢戰慤㡥〶ㄶ㔳戴㌷㐰㍤㜰搱摡㐰㑤㡡昶㙦ㅡ戱ㅤ㘱㈹〴愸㕢㠱戸㡡昶㈶㘴慣户㈸㜸慣户挰摢ㄴ昸て〵摡㐳㐰㡡昶づ戰㐸搱㡥㜷愸ㅤ〷晢扡㘸敦㔲敤㍤慡昱㔹ㄹ〹攷㝤㘲㤰〰㥥㤴㥡つ攸㕥挶ㅦ昷㠸〵ㄴ戰㌲㤹て㕢㡣慡㤹㔶㠶〷㕣搸攴戲㝥扢挵愵㔸㌶ㅢてㅢ㔴㔶㌵挲㈲㙣昷㝢㑢㈳扡ㅢ㘱慡挹㈱慥昷戴㡢ㅡ㌹摤㄰㑤敡㌱㍦挷扦㡢㍣愲捦挰愳㉦㙤愶づ㍦扥㕤〸昱㤰㘱愵㐵㔵㤵搵㤵攱㥡㌶愳昰攴㔶ㅢ扥昷㍥㡣戵㠹扤㔳㕢挳愲愷㑦㙥㔸愳ち晥㌲搸㠵㝣て戴㝦㔲㐵攵㤴ち㠹㈶戵㥡慦晦㤷㝣㌵㙥㑣㌷㕣戱㈸㥦㘳㤱扣㐰づ〲愵戲昵㈱㘰戳㤴㐰㉥㜰ち晢㜶〳敦搰户㑦摦㌳ぢ㌲戳戲戲扢㘶攳搳㉤㔸㤴摤㍤㍦㔴㤸㥤㔳ㅣっ㘷ㄶ㘷㜷捤敤搶㌵㈷㥣ㅢ攸慥㜵慣㍤搰〹攴ㄹ㙣㉦戱㝣㠳㤱㤷㝡㉡戰晡㍥昴〰昹㈴㔵㠸㥢摣挵㉡搴愸㜱攳戸㈵昰㜱て㑢㐴摥敦敤昳昱㔹㠹搴挳㤰㉣昷扡㜹㙦愵搸㕡㔰ㄹ㜱攲㐹㘱㠴㘰㝤〲攰て昴〰㠱〱昹㍥〵㙣摥户㑦㠱攳㤹㉦摦㘷愰㌵〵㑤㤶㜴㥥㠹㜷晡晢㍥〷攵㈰㔰㘲㝦挳捤昷〵挸〷㠳㡣㔷㔶㍢㕦㡣ㅤ㌸㑤㕢户摡搲㙤㍢㠲慦㈰㉡捦㐹愷昶〲搳扤ㄹ㡥愷戸ㅣ换晦㌹攷ぢ㌸㥥挹㤰㠴ㅣㄴ㍥愳㌶㔸㠶㕦㤰ㅢ㠱㠵挱㌵㈴晤ㄵ㤶㤳㌶戲㤷㘷ㅦ戰㉦挸㈶㥣㜳ㅥ㑢攲捥㐱㙣㈹昵戶挹晢摤晦搸攲㔴㝦㙡搳〳㜶ㄸ攳挵扢挳昸慤㙦㔱㌵ㅥ㌴㝡愳㘶㤴戱扥〳挱㝣㔴ㅦ㉦㙡㙡㕦㔰敢扦昲㤹㔶㕢㘰挷搶扦㔶挹㠷摥㍡㤷昱户㉡扤㥥愱㡡㝤挶昰㝢挴愲晡㥢ㄸ㝥〰㠶㠹㠳晣愹〱㠶晡㈳㘵㐰〵㥥愴〶〱㜲㔸㔵㍥㈴㠶㠳ㄹ㠸㐹扥㥦㈱㤲㜰㠴㔲㡤㈰挶㔱㉡㜶㤴ㄹっ㉢㔰挳㜳改㠰搶㙦〴晢〹㜸㘵㌴㜰㍡㥤攱ㄳㄸ㘲ㅡ㐳㑤㘳㤸㙥愴て㐷㠳㈶㝤㈲昹㈷㠲挰〸㔸愶ㄷ㥦㐲㉣敥㍤㍢ㄹ戴搸㍤㍢〵㤴昸㍤㍢㌰㔲㕢㠹晥㝥㥤攵㠳愴㍡ㄳ㜴敥挰㝥昵攳㑦晢昷戳㠳搱㤷摦㑡〳㤳ㅤ㘵ㄴ㔰改㈸昲㘳愱㝡扢搴㘸㑦敡ㄸ㔰搹㔹㉣㍦㉤㡦昳㤴ㄹ㙦愸㑤㈹〳㝢挰㤳ㄴ搷挶㑡㈱扦㐶㄰㤱㐲㌶㠷㐸攲㐲晥て愲昱㠵㍣ㄷ㤶愴㤰〱㈸攳㜰㜱ㅥ敤攳ㄳ昸㥢㘹ㄴ㤸挶昹扡㤱ㅥ㐴愳㘱㙡㔷〸换昴攲㍢〸搱戸㙢㜷㌰㘸戱戵㙢〱㡡㐷敤㡡戴ㄵ敢㈴㤸㤲摦〸戴㕡㐲㔲㠵㐰户㙢户㉦愶㜶㠷㠳挹摡㠵挱㤷摡挵散攴ㄳ㍣愹㈵愰㑡敤㡥愰攵㠹㐶收㐸㘰㤱㥤㜰㤲愱ㅥ㐵ㄹ挴〲㍣㐹㤵〳㑡敤晥敢愸㥤挵㥤㤰㌳〲昵㠱㘷㤹㉡愰㈴㘵㙡〳㔳㔶㕢㠲㜶〴挷〲〴㉡㘹ㄷ㥦挰㘴搳攰戲㔸愱㔴改㐶㝡㌵ㅡつ㔳戳ㅡ㔸愶ㄷ㡢晢㥢挵ㅤ捣攲㍥ㄵ愸㌵昴㉣㌲戳〹㍡㠱慥愶㠰㙥㔷攱昵㤸㉡㜴〶㤳㔵㤸ち㝥㝣ㄵ愶㜹㔲㉦〲㔵慡㜰ㄲ㉤㕦㘲㘴㌲㠰㐵慡㜰愹愱㜶愱っ挲〰㡥换户㠰㔲㠵ㄷ㍤慢戰挳戳ち㌳愰㈴㔵挸㠲㈹㉢㥢㈰㠷㈰ㄷ㈰㌰㤳㜶昱〹捣㌲㡤换㑣㘳戶㙥愴捦㐱愳㘱慡㌰ㄷ㤶改挵㕤㠵换つ㍤㥦捣㤳〹㑥㐵戴㙡㍥攸㜶ㄵ㥥㡡愹挲㘹㘰戲ち㔷㠰ㅦ㕦㠵〵㥥搴㠵愰㑡ㄵ㝡搱昲㔵㐶愶㌷戰㐸ㄵㄶㄹ㙡ㅦ捡㈰っ攰㐹㡡ぢ㕡愵ち㑦㜸㔶攱ㅦ㥥㔵戸ㄶ㑡㔲㠵〱㌰㘵つ㈴ㄸ㐴㌰ㄸ㈰戰㤸㜶昱〹㕣㘷ㅡ㑢㑣攳㝡摤㐸扦〱㡤㠶愹挲㡤戰㑣㉦敥㉡㉣㌵昴㥥㘴昶㈲ㄸ㠱㘸㤵㉣㘵㈵㌶㤲ㄸㅡ㔴㔶户〲㑡㔶敥㜳㘶㠵㈷ㄲ㌲㐲慣昵捣捡㌲㈸㐹㔶㐶挳ㄴ〶昲攵挰㘹搱㌷〶戸㍤敦捦㈹ち攵ㄶ㜶㉢捥捥㉤ち㠷㌰晢て攷㜵敦摥㌵㤴㥢㤷㥢㕦㡣㘹㝦㙥㌰㉢戰㐲敢㔸㘳愱ㄳ戸捤㘰攳㠸慤㌴ㄸ㜹㙡ㄵ㌰捥晤搵㙡〴挳㜹㌹摡㜸摤㌱㔸搶㌹〰晥挰㥤㈰㐸㌸㥣㕦㕢㥣㔰㕢㥣㐳㕢㥣㌱〷㔶ㅢ收〰㙡つ㈴㈸愴慡扣㐶攸㉥㥡㈵愹㤸㡥搰愰㘹㜵て愰攴攴㘶捦㥣㉣昵捣挹扤挶㑦〹㑣㈱㈷㙢㠱戳㐷晡㑡㠱摢㌹〹㘷收㜵换捡つ㠶戳㐲挵㤹搹㤹戹㌹挱㜰㑥㜶㌰ㅣ捡㉢捣换㉥㉥捡敢㥡敦㥢ㄸㄱ捤挹づ㠵㐲摤ち㜳扢〵㜳㌳戳㡢㜲扢〷㜳昳㌲昳扡㘶收㘶㘵ㄵ攷㘴ㄶ㠵昲〲敢戴㜹㙢ㄲ㜴慣㌲㠰挰㝤㠶㔴㑥ㄲ㝦㘶㍣㜰扦㈱㐵愴搴㐳㈰㐹㌶ㄷ㌹戳㔹㐵㤵㙡〰㝦攰㘱〸㈰㜱㐹㤶㔷㌶ㅦ㌱捣㘱㤴ㄸ㑥㜰ㄱ㔵㈵㥢㡦㠱搹ぢ㝦㝥㌵ㅢ戶愳昳㤵㑢㘹ㄷ晢昹㝡昰㈴摢㌱挷扣挷㍤愹ㅢ㐰㤵晤㝣㍡㤴搵㐶㈳㌳〳㔸㘴㍦㝦挲㔰㘷㔲〶戱〰挷ㅡ㌹㐰愹摥摦㥤搵㡢ㅣ昳㉥昱慣摥㈶㈸挹㐶捦㠱㈹㙢㉥挱攵〴昳〰〲㥢戵ㅦ摦㝣㘰扡㝢ㄷㄷ收㘵㘵收㘴㘶攷攲戴戶戰㌰㤸ㄷ捥捡㈹づ愳㥥㠵㈸㔵搷晣攲挰ㄶ慤㘳㕤㐱ぢ㑦ㄹ㙣〱戱慤〶㈳㉦晤㘹㘰つ㌳㐲㍣〳换昸挶㡤㄰捦ㅡ晡㈸㌲㐷ㄳ㕣㡢㐸搴扦㐰户敢㔷ㅥ㔳扦敢挰㘴晤戶㠱㉦昵戳㐰㌰ㅦ昵扣㈷㜵㍢愸㔲扦敢㘹㜹㠷㤱戹〱㔸愴㝥㉦ㅡ敡㡤㤴㠱㐱攰㐹敡㘵㐰愹摦〴㘷晤㌸摦㤴ㄱ㈹攴㔹扦㔷愰㤴〶〱敢ㄶ挸㔹户ㄲ㉣㈳㔸㑥戰〲〰㝢攴慢㌴㡦㑦攰㌵搳㜸摤㌴摥搰㡤昴㝦愳搱㌰挵㜸ㄳ㤶改挵攲㜴搳攲晣搲攲㤴㌲昰㤶愱㡦㈷昳㙣㠲㍢㐱㔷晦〱㕤㤲扤㥡ㄸ挸㔴㔶敦〲㑡㜲捥㜲㈴挷㜷ㄷ㐴ㄲ㑦挶挷㝡㘶散㍤㔸㤲ㅥ㝦て㤴㤱㥤昷㠱换㜸㜵㉦㜰扢㤳㜷つ攷ㄴ㘶㘵ㄵ㠵昳挳戹摤戳㐳戹摤昳搱戳扢㘷㜶敤㠶戱愸㕢㔶㝥㔱戱㙦㙤㐴㌴ㅣち攷㠵㠳摤㡢扡攷收㠴戳㡢㌰捣㜷つ〶㠳搰捣〹ㄶ㠵扡攷攷ㄴ〵㍥搰收慤㜵搰戱敥〳〸散㌲愴晢㐹㝡㠰愴晦ㅡ㔲㐴㑡敤〱㐹挶慢愱搸㡣挸攸晦〸㔵ㅥ〵昰〷昶㐲㠰ㅢ攲㝢っ愸㝢ㅥ扦ㅥ戴搸㜹晣攳愰挴捦攳㝤ㅢ㐰昶扡扡挲㔵戱㤲愶昳攱挲ちㄲ㍣〱㔱㝢挰晢ㄸ捣㕥昸昳慢摥〸㉥㍡攰㙤㠲〴㜷㤸㑦挰㤳ㅡ挶っ㜸㥦㝡㔲㍦〳㔵㜶㤸㉤㔰㔶㕦ㄸ㤹愷㠰㐵㜶㤸㉦つ㜵㉢㘵㄰ぢ昰㈴昵ㄵ愰昴㠹㔳ㅣ㝤㈲㍡挹捦昷㉣晦搷㔰㤲敤㝡づ愶慣㝦ㄱ㙣㈳㜸ㅥ㈰昰つ敤攲ㄳ昸搶㌴扥㌳㡤敦㜵㈳晤〷㌴ㅡ㘶㑦昹ㄱ㤶改挵㍤戱昹挹搰㜱㌹搳晥㌵㘹敢㈵㐴慢㝥〱摤慥㐲㐶㑣ㄵ㕥〱㤳㔵昸ㄵ晣昸㉡晣收㐹攵摣㐲慡昰ㅡ㉤㉢㘴㐸㌴㕦〷ㄶ愹㐲戲愱扥㐱ㄹ挴〲ㅤ摣搳〰㔵慡搰搱戳ち挷㜹㔶㈱ㄵ㑡昸攲昷㤶㘰捡晡て挱㍢〴敦〲〴㝣摡㡦敦㍤㘰昶ㅥ㤹㥦㤹㤳㥢㤹ㄷ捡㉢捥捡捦捡㉥捣捥捦捦捥捣敢㥥摤㍤愷㕢㑥㘱户挲散慣摣㐰㘳慤㘳扤㑦ぢ㘹〶晢㠰㤸㘵㌰昲搲晤挰ㅡ愶㝥㑤㘰㤹㈹㜱搷慦愹愱㤷㤱㔹㑥昰ㄱ㈲㔱捤㑤㕣晢㠸㠱㉣昹っ㠰㉡昹㙣改挸愷敦ㄳ㠸㈴ㅥ改づ昱㑣昲㐱戰㠴㉦㘶㠶㔰挶㐸挷㜵慣㜴攳晢ㅣ戸㥤搷捣摣愲捣㘰㈸㍦㉦ㄴ㉣㐲ㅡ㡢昳昲㡢㜲昲戳ぢ㐳摤㌲昳㡡㜲挳昹㐵昹㠱ㄶ㕡挷晡〲㍡㠱㐳っ昶㈵戱㐳つ㐶㥥㍡ㅣ㤸㡣㔷捤ㄱ㑣㘴扣晡ㅡ㉣敢ㅢ〰㝦愰ㄵ〴昰㑤昲㝤ぢ搴㍤㕥㝤〷㕡散㜸昵㍤㈸ㅥ攳搵て㈰㝢㡤㔷㐷㘸敢搱㥦㈹户㝥㠶愸㍤㕥ㅤ〵愶扤愷愴㈰戸攸㜸昵ㅢ㈴戸愷戴〶㕦晡㝢捣㜸㜵戴㈷昵ㄸ㔰㘵㑦攱㘵㌵搵搶挸㈸㘰㤱㍤愵㥤愱㈶㔳挶㔴戶㍤愸㔲搹㕦㝦㡣㕥㔰㡡㡥㔷㍦㠳ㅡ㝦敤愸〳㤴昰㑤戲㝣㌰㘵㌵㈶㐸㈳戰〰〲挷㤱㠳㑦攰㜸搳攸㘸ㅡ㥤㜴㈳晤〴㌴ㅡ愶扦㜷㠶㘵慦晥㝥愲愱㑦㐳㘸昲ㄳ敦㔶㍡愲㔵ㄹ愰摢㔵昸ㄲ㥢ㅡ慤挲㐱㘰戲ち㕤挰㤷㉡挴㑣戳扡㝡㔲㌳㐱㤵㉡戴愰攵㉣㈳㜳〸戰㐸ㄵ㜲っ昵㔰捡㈰ㄶ搹扦扡㠳㉡㔵昸搸㔹㠵挸㌴敢㈳捦㉡攴㐱㐹愶㔹慤㘰捡㍡㠲攰㐸㠲愳〸㕡〳㘰昷捡㠷っ㍦㠱㤳㑤攳ㄴ搳㌸㔵㌷搲㝢愰搱㌰挵㌸つ㤶愵ㄸ慥㘹㔶㑦㐳㥦㡥搰慣ㄹ〴挷㈲㕥搵ㅢ㜴扢ㄸ晦㠹㈹㐶〷㌰㔹㡣㍥攰挷敦ㄲ㕣搴ㅡ㑦敤〷慡ㄴ攳㜸㕡ㅥ㘰㘴㍡〲㡢ㄴ㘳愰愱㜶愲っ挲㤰㘲っ〶㔵㡡昱扡戳ㄸ㤱㜳㤶㔷㍤㡢㜱㍡㤴昰㑤戲㑥㠲㈹㉢㠳愰ぢ㐱㔷㠰挰㄰㜲昰〹っ㌵㡤㘱愶㌱㕣㌷搲㐷愰搱㌰㔵ㄸ〹换㕥扢挴ㄹ㠶㍥〷愱㔹㜳〹㜲ㄱ慤ㅡ〵扡㕤㠵㝦挵㔴㈱て㑣㔶㘱㌴昸昱昹ㅥ攳㐹ㅤぢ慡㔴攱㘴㕡㍥换挸㥣〲㉣㔲㠵昱㠶㝡㉡㘵㄰㠶㔴攱ㅣ㔰愵ち㑦㜹㔶㘱戳㘷ㄵ捥㠵ㄲ扥戸搲〲㔳㔶㙦㠲㍥〴㝤〱〲攷㤱㠳㑦攰㙦愶㔱㘰ㅡ攷敢㐶㝡㄰㡤㠶愹㐲㈱㉣㝢㔵㠱换㑥㠵扥〰愱㔹ぢ〹〶㈳㕡摣㈹㌵㔵㜸㌴愶ち㐳挰㘴ㄵ挲攰㑢ㄵ㠶㠲㘰㍥㙡㠲㈷戵〴㔴愹挲㌰㕡㥥㘸㘴㠶〳㡢㔴㘱㤲愱㡥愰っっ㑡ㄵ捡㐱㤵㉡摣敦愸㠲敦っ㠸㈴㍥昰慦昳㉣㑤〵㉣攱㥢㘴㡤㠲戲㌵㥡㘰っ挱㔸㠰㐰㈵㌹昸〴㈶㥢挶〵愶挱挵愱晣愴㔷愳搱㌰愵愹㠱㘵㙥慤㙦ㅣ㘲㜱㑦〲捥〲㉤㜶ㄲ㌰ㅥ㤴昸㐹㐰愰㔶㕢戱昸〶㝤敢㕡㠲㜳㈱愹愶㠰摥ぢ收晤敡昶㤸㐲晥つ㑣ㄶ㜲㉡昸昱扢搳㌴㑦敡㐵愰㑡㈱捦愷攵㑢㡣㑣㄰㔸愴㤰㤷ㅡ㙡㈱㘵㄰㠶ㄴ㜲㍡愸㔲挸㕢ㅤ㠵㡣ㅥ攷㙦昶慣搹っ㈸攱㡢㤷〴挳㤴㌵㠱愰㠴愰ㄴ㈰㌰㤳ㅣ㝣〲戳㑣㠳㙢㐳㠵㌲㕢㌷搲攷愰搱㌰㌵㥢ぢ换摣㌰昷扣昶㜲㐳扦㠱捣ㅢ〹㉡ㄱ慤㥡て扡㘴㜹㌲㌱㤰㈵㉢ぢ㐰㤵慣㉣㜲㘶㘵ㄷ愸㜲㜹攳㑡捦慣㉣〴㥢ㄲ㔶つ㑣攱ㄸ㝢㈵㄰㕡昴搵〲搷㔷愴㡡扡ㄷ㜶㉤捥换捥捣㉣敥㡥慢㔲摤ち㡢戲昲扡攷㘵㠷㌳戳㠲㔹㌸㠳捦て㕣愵㜵慣ぢ愱ㄳ㔸㘴戰㈹挴慥㌶ㄸ㜹㙡㌱㌰㤹挲㕥㡥㘰㈲㔳搸㡢挰戲㉥〶昰〷慥㠳〰扥摥㤷〸㤷ㄸ收㌲㑡㉣㈷㤸㐵㔵戹㐴㜸〳㤸㜶捦扣〴戶愳㜳㥦㌹戴㡢㥥㜹㈳昸㤲戳戹㈰㤸㡦㕡敡㐹扤〹㔴改㤹㤷㐳㔶摤攲㈹戳捣㔰攷㔳〶〶愵〶㉢㐰㤵ㅡ㕣攸愸㠱㙦〱㐴ㄲて㌱㌵㥥㠵戹つ㤶昰㑤戲慥㠴㌲ち戳㤲〸㍥〱慥敤㤴挶ㅤ愶戱㑡㌷搲敦㐴愳㘱㝡攸㙡㔸愶ㄷ摦㔵㠸㈶㜶〴㔹〴㡡㝢㥣戹ㅡ戴ㄶ昶㉡㤳㤱愵㜸㝤㔸㔵摦㤲㄰摦㈲收扢〶っ㡦攱㘶㡤㌶㙦慤㠲て敢づ㠰㌴扣㌰昶㍡〸慢扢挱戲敢㍡㈹愶慥搷㠳挹扡摥〳扥搴㌵收捣攲㕥㑦敡㕡㔰愵慥㌷搲昲㝤㐶㘶㈹戰挸㠸㜳扦愱摥㐴ㄹ㐴㈲㜵攵扡㑦愹㙢挸㔱搷攸㠸㔳攴㔹挲㠷愰㠴㉦㉥ㄸ挲㤴戵㥣㘰〵挱㙤〰㠱㠷挹挱㈷昰㠸㘹㍣㙡ㅡ㡦改㐶晡㝡㌴ㅡ愶㥥㡦挳戲搷㠸戳挱搰敦㐶㘸搶㍤〴慢ㄱ慤摡〸扡㕤㠵戳㘲慡㜰ㄷ㤸慣挲ㄳ攰挷㔷攱㥦㥥搴㈷㐱㤵㉡摣㐳换㥢㡤捣扤挰㈲㔵搸㘲愸㙢㈹㠳㌰愴ち㕢㐱㤵㉡㥣改㔹㠵㤱㥥㔵㜸ㅡ㑡昸攲㍡㈰㑣㔹てㄲ㍣㐴昰㌰㐰攰ㄹ㜲昰〹㍣㙢ㅡ捦㤹挶扦㜴㈳㝤ㅢㅡつ㔳㠵攷㘱搹慢ち摢つ晤㝥㠴㘶昱ㄷづ慣つ㠸㔶敤〰摤慥㐲晦㤸㉡㙣〴㤳㔵搸〹扥㔴㈱收晣敥㐵㑦敡㑢愰㑡ㄵ晥㐹换慦㜸捡扣㘶愸㥢㈸㠳㌰愴ち㙦㠰㉡㔵攸改慣㐲攴晣慥㠷㘷ㄵ晥つ㈵㝣昱晡っ㤸挲㜰昶㈶ㄱ㝣〲㙦㤹挶摢愶昱ㅦ摤㐸㝦〷㡤㠶㐹晣扢戰㉣㠹㜷㥤换扤㘷攸㡦㈲㌴敢㌱㠲㙤㠸㌷昰㍥攸昸攲㈲愶㐴㥦晡㈱㤰㔳ㄲ扦晢搶戱ち慦㌳㕥ㄱ㠹户摥㠷㡡昱捡㘹晣㙥㜹捤戴晥ㄵ㌵㔵搳搸捦㔳昰捡㘹晢㐵捤㡤㤲㑦晥㘳戶戸っ慤㌵㑣昱㉦㌵ㅢ㜹晦㍦搸㘱㜹愳ぢ㍦㘹昱ㄸ晣㔹㉦㘰㠳㔳昷㘰㜳㍤㕦㐱㘹て昱愳昰慥敤㔰㐶摦㍥摤㌳晡㑦㉤ち㤵昱㜵㥦㔸㙥〸挵愴㐳换〷㔷愳㠹摦㙢ㅦ㕤搹㕢㕥㐲挹㔵慤〷㤹ㄵ㠹㥤换〷搶㤶ㄶ㈳てㅤ愲ㄴ昳㠶㔷愳㌶愲㉡愲搷㉣㉡㠵ㄷ戹ㅦㅡ挵ㅣ㉦扡㍥㌲㑡挵㡢㝤㤱昰㔰戱戱㔸捤换慥挹㈹㜱㍦㝣㉥慢ㄶ晢㔵㤶〷㑢㉢㌲昸㘶㙢㕡慢慡㉣ㅢ㕣捣〴ㅣ改昱㥡敦㍥愵㌵戲㠴敤㈸昰㤵戵ㅢ挹昱敤挴搶晡㝡戴ㅦ搰㍥㌷㈷戵㉢ち攱㝥攵㘲㐲ㅦ戱㘹愷㐷昶㑢扦昵ㄲっ慡扤捣㍢慣㤱㤴晥㌱㄰㕣㑤㑢㘲㕥ㅤ㥦㉦㝢㙡愴㤷晤㝦㥡晥㍦搰㉢晤ㄳ愳㜱㥥㙡㝢㙤敦搴昷愷扢㝦敤愳攸昳戳晢㥣昶搱搲㥥㔵㔷㕣昵攱㔷挷㕣摢㔳㜱㜹㘷〷搸㤱摦㍤户㜶戲㈵㤳慢捥〸攲㉤㍣攳昳攲搵㉢昲㍢㌵㤹㌵㘴㑤㥦搰换摢㜶扣㌸㔶㥤愰ㄹㅦ㥥戳愶攳㠹扦慥ㅢ戱攰㡤戳扢〴戲㉥戸㔸㝤ぢ㑢㌲ㄴ扤㠱㜸ㄹ㍦晦〲收ㄸ慤扥㌷散〸㠵散ㅦ㐰挵ㄷ扦㝢〹㈵敢㉤㠰㘶挹㠱ㅦつ昱㙤攲㈹敡㔷攰摣晦㔴㝢昸㘶愷攷㉡㑣㑣ㄷ搴㙦㠶㜱慣㘶昰㥤攰扣㤴挷捦て晢搵㝥挳㙦愷昹㝣㐳戱㠳捦散㡡攱戶㥡㝦㘴㉣㥦㉢攷愲挹昹ㄸ㑣㍢㌹慤㈱敥㤹㥣愳㌴攳㡤摦ち㠲㘷㙣㝤扥搷㥡㉤攳㝢㌶扥攱㤰攵㉡つ㤶㈴㌹扢ㄱ㕤㈴㌹㘶搰㔶㝥挳㡥㔰攰㉢挰愵㜳搸〲晣戰愶㥤〷㉥㜵㤳㜰て搷攱捡晥扡て㑣搵ㄲ慣づㄴ摤㐱㄰㡤戴㐵愲㐸て搶㡣戸ㅦ㘴攷愲㌲㠹昴ぢ㐷愴㑡㔶㡢搱㜴㑣昵戸㙡㑣〲晣ㅦ㘴慤慦ㄸ㘵㜲㠰㡢挶㠴昸㌵昱ㄴ搵〶戸㐴摤㔴㐷㙤慡搷搶㌰㥡㘸㠶慢㝡敤っ摦慦昹慥敡㜱つ㤹ㄸ戶㌴摦㔵扤㑥攰㜷昰挸㐹㉡挴㍤慢搷㐸㌳攲㝥㠷扤㌳㉣㐹㑥㝥㜵收㐴搶㙥㌹㜳挲㌱㍥㤰〱㔹搹晣晤捣㐹ㄲ㤶㐲㈳㈷㕤っ㔱ㄱ㑦㔱㔹挰㈵昴摦㝥㠸敤搱㕣㥢㈵㡣㕦㌵挳㤵㤳ㅣ挳晦㐵昳㕤㌹挹㌵晣㥦㌵摦㤵ㄳ慥愱敡攰㤱㤳敦㈱敥㤹㤳敦㌴㈳敥ㄷ搷戹攰㑡㜲搲〴㥢㘴㝡戴敡㘵愸㌱晤愴㌷愸㤲㤳㘶㤰戵㥡摢㌹攱㠲㉡㈱愶摢㌹攱慡㈸搹昴㉦㜵攸愶㥦㜰愵㤴㌰扥搰っ㔷㑥〶ㄹ晥攷㥡敦捡挹㘰挳晦㑣昳㕤㌹ㄹ〱㝥〷㡦㥣散㠳戸㘷㑥㍥搲っ昷て慤〷戸ㅡ㑡㌶愹㤵扤㐹㕣搲㈴㤱敦搱㥥㘵㠷㍤ㄲ㑣㌵ㄶ㉣ㅥ㘴㤵㌵〶㉤㕦㙢搰㜰㌴改㠷愳㠹摡〵㘱㜳っ昰㕢挷㔰㝡ㅣ㘴っ㈹㥤慢㤵昰晤ㅤ㠷〵㉥㙤ㄲ㡤㐴㠷㠵捦㥡晤戳敢搲ㄳ㙥散搹㝢搶慥㘷㙦晣挷摣㥥㡡换㥡㍡㐴㜲戲㤳㉤㌹㉣扣㤳㈸㈷晦搱っ昷㙦慦〷戸ㅡ㑡㜲搲挱捥㐹〹㜰挹挹㕢捥㥣ㅣ捦慤㥣〴㤶㥤㤳㔲戴㝣㥤散㥣昴㙤㥦摤㑤扤慥㜳挲㕤捣㙦㜵愶㌴搷㈹搹搲ㄳ㈹㝤㤲㉤摤㡦搲㉦㙢㘹㜶㑢扦搵㠵搲㕣挷挴っ搲㠰慡搰〸昹改㕣慥㠴敦敦㐸㘷戵搱㐸㤴㑥昳慡昵㕦敥晡摦换挳ち慦敥愹戸慥愹〳㝣戸㡦戲㉦攸慣挵ㅤ㘵户㙢㐶摣㉦戹㜳晤㤳散㜶㌹搸慡挸㙥㈷ぢ㥢㘸㍦㘶户㥢〱㔹㐹㝤㜷挸㕡㜹〰ㄸ㡡㘶ㅡ㘲㍥昱ㄴ挵㐵㑡㔲㡦㘷攰搲㜹㜰攵挲㈵㘱㍣慤ㄹ慥摤㡥㙢㥡㠴扦㔵昳㕤扢摤㍣挳㝦㑡昳㕤扢ㅤㄷ㉣搹昵㥢㡦㤶慦㈷挲挱ㅥ㌰戰㝤㜶㙥敡㈶㘸㜸晥㄰㤸㥥戳攱攵昴㘶搲搷扦愲戶㥣昹㠸㑥㘴戹㡦昱㠳摦㡣㠰㐹戵〰挶㘹㡦㈴挵愵㐹ㅤ搰㜰ㅦ㈶晦〱〱捦㕤㝤㠳㘶挴晤㘸㍣搷㌱㐹ㅤ〶挲㐹愴づ搷ㅢ慡㠵〶㍦㜲㐸戸〱㠸搴㘱㌰㘴慤搳〱㔰〷慥㔳ㄲ攲㄰攲㈹㡡㡢㡤㈴㥤て挳㈵敢㈰㘳挵㌰㌰ㄵ㤷㈰〹敢㐱捤㌲㈳㈳㤷㈵〹攳〱捤㜰㤵㠸㉢㤶㠴㝦扦收扢㑡戴挲昰敦搳㝣㔷㠹戸㜸愸〳戶挲㥤慥㝢㈰敥㤹慥扢㌵挳晤㌳昲〱㉥㍣㤲慤ㅤ㘷㙦敤㍤挶昳ㅡ敤㔹戶㜶㍣户㜶ㅤ㔸㜶扦攰敡㈱摦㌹愰搹晤愲㥢扡〳挲㘶㈷昶㕢攷㔱晡扥㠸㌴ㄷ㄰昹ち㙣改㐱ㅣ〵㔶㘸㘹㝢ㄴ〸㔲㥡慢㠳㡣〱挵㔵㐲㤱㐱昵ㄱ㈰昸晥㡥㔱攰㔱愳㤱㘸ㄴ戸昸㤰㜵〳㍦戸㘸㜶捦㑥攷㉥摡昲㙤挷敤㍤ㄵㄷ晢㜴㠸愴㌳㍡愸摥慣戳ㄶ㌷ち摣愴ㄹ㜱㍦㑡扦〹㤶愴昷㑤挰㔶㐵㝡㥦慣昶愱晤㤸㔱㠰慢㝥㈴昵愵㤰戵㈶〲愰昷㜱搱㡦㄰㈷ㄱ㑦㔱捦〱㤷㥥㜲ㅤ㕣㍡㐷㠱㝦ㄹ挶㘲捤㜰㜵㌱㉥昴ㄱ挵㙢㌵摦搵挵㥥㌷晣㙢㌴摦搵挵戸敡愶㐳㈴㈷搱㠹敢㤵㄰昷散㘲ぢ㌵㈳敥户攸戹㐴㐷㜲㔲敢捣挹㙢㠶ㅡ㤳㤳搷㐱㤵捤㥦挲㥣㑣戵㜳挲㈵㌸㐲㥣㘶攷㠴敢㘸㘴搳收敡搰捤㙥挷戵㌵挲㤸愳ㄹ慥㥣㜰搹㡤昰㘷㙢扥㉢㈷㕣㤱㈳晣换㌴摦㤵㤳昷挱户昷〰慥搶昱㑤㐷㌸搸〳晡㘳㘴㔴㌳愰㘱㐶㌳晣ㄸ㌷㌸敡〳挸ㄸ㤲晡〸㐸〷㡦㜴㕥っ㍤捦㜴㕥愴ㄹ敥㕦慦て散㠳㈵挹挶攵㜶㌶戸攰㐵㠲㥥慡㠳㤶㍤㜶㍥㈳攰㕡ㄵ㍢摥捦搱昲㉤戰攳ㅤ挴戹㑣つ㠴捤㍥㠶㥦㠰愶㌴搷戹ㄸ㔲㍡搷戲攰晢㍢㜶㍢㉥㝣ㄱ㡤㐴扢摤㔹㙢㜲㕥㌸㘵昸ぢ㑦㍥㍢攱挱改换㝣㍢㝡㉡慥㔹改㄰挹㐹㜴户慢㑣㤴㤳ち捤㠸晢㐱㝢慥㙤㤱㉥戶ㄸㅢㄲ搹敤ㄸ扣㔰㘳扡ㄸㄷ慦㐸晥㤶㐰搶扡ㅥ〰扢ㅤ搷慥〸昱〶攲㈹㡡ぢ㔰㈴愹㈵㍡愹愶㡢㌵㌶㡣〹㥡攱敡㘲㍣㠹ㄵ挵戰收扢扡㤸㘵昸㈱捤㜷㜵戱㜴昰愳㌹㠹敥㜶㐱㠸㝢昶㤳昳㌵㈳敥㜷散て㠲㈵搹晡摢㥣㌹㤱㈵㈴捣㜹捣㠱昰㄰挸捡收摦捥㥣摣㘱攷㠴㉢㐹㠴戸捡捥〹㤷㠳挸愶㥤慤㐳㌷㌹㌹挲㌰挶㙢㠶㉢㈷㕣㍤㈲㡡㘷㘹扥㉢㈷㕣㔸㈲晣㜱㥡敦捡〹搷㥣〸㝦慣收㑢て扦〷㔱㈹㉥敦昰㑡搷ㄹ㤰昴㑣搷㐸捤㠸晢㘵㝢慥〵㤱㜴㍤〰扢㤱㉥㜴扣愱挶㜴愱㡥愰㑡㘶ㅥ㠲慣昵㌰搳㤳ㅣ攸㘴㠸㡦㄰㑦㔱㈷〱㤷愸㑦搷㔱㥢㜴㜱ㄱ㠷㌰〶㙢㠶㉢㕤㕤っ㝦㤰收扢搲挵愵ㅦ愲㍦㔰昳㕤改捡〵摦㉢㈷㝤㈱敥㤹㤳㍥㥡ㄱ昷㠳昶㕣㤹㈱㌹㜹搲㤹㤳㤳つ㌵㈶㈷㕣㝡㈱㌹搹捣㥣㙣戱㜳挲㤵ㄷ㐲㝣捡捥㐹㉦攰ㄲ晡愹㍡㜴㤳ㄳ㉥愹㄰挶㈹㥡攱捡〹㔷㕢〸晦㘴捤㜷攵㠴ぢ㌱㠴㥦慦昹慥㥣っ〶摦㉢㈷㌹㄰昷捣㐹戶㘶挴晤㡥㍤搷㐹㐸㑥㕥㜰攴㈴㘰ㄶ㑢愸㘱㠶ㅤ愱㘰㘷ぢ㜰㐵㠴攴㘱㈷㤳昳愲㥤㥣ㄱ㠶昸㤲㥤ㅣ㉥㘰㤰㙤挸搰摢㘰㤲㌳摡㌰㑥搲っ㔷㜲戸摥㐱ㄴ㑦搴㝣㔷㜲挶ㅡ㝥㘷捤㜷㈵㠷换〹扣㤲㜳㍣挴㍤㤳㜳㥣㘶挴晤㜴㍤搷ㅥ㐸㜲摥㜶㈴㐷㥤㙦愸㌱ㅤ㠶㡢ぢ㈴㈷敦㌰㈷敦摡㌹攱摡〲㈱扥㘷攷㠴㤷慥㘵搳摡攸搰㑤㑥㈶ㄸ挶㌱㥡攱捡㐹㠹攱ㅦ慤昹慥㥣㤴ㅡ㝥㙢捤㜷攵愴ㄲ㝣慦㥣戴㠲戸㘷㑥づ搷っ昷㉦搶〷戸㌰㐰㌶㘹㥦扤㐹㌵挶㜳㑢敤㔹㐶戳㑦挰㔴扣㌱㙦ㅦ慦㜹换摦昷ㄹ㘸㤸㕦っ攰㥣昹㘰〸㥢㠳戳摦晡㠲搲扣愹㙦㐸改ㄷ〱㐹晤㕤挷㙢摥攵ㄷ㡤㐴挷敢㉣昹㍣搵戳攳摦ㄷ㍥㍥挹扡慢愷攲ㅤ晥㘸㑥㜶昲㈸㈲搷ㅥ㥡㈵捡㐹㔳捤㠸晢ㄱ㝢慥〴㤰㝥昲㉤㌶挴っ戶〱戳ㅣ㐰㕤㙥搸㠶㈲㘷㙢昳㐱㤵㐴㝥て㈵っ戰㔷〲㤷扥㤱收㑣攴㡦㑣捤㜵㘰㐵㈳㡤ㅥ㐵㔳ㄲ㐵㥡慣ㄹ㜱扦㈸捦㝢摢ㄲ改㝥㐷愴㑡㙥㕡㜳晢㘳㝡㌴㙦㕥㑢㠰ち换㈷慤㘴〰ㅣㄶ㙥㌲挴ㄴ攲㈹㡡㌷愰㈵敡㕦扥㡦㥤搰昳愶戴㌰㝥搶っ㔷㡦㕥㘱昸㍦㘹扥慢㐷昳㔶戶攸晦愸昹慥ㅥ扤ㅡ㝣慦㥣㝣ぢ㜱捦ㅥ晤㡤㘶挴晤㤰晣㕤戰㈴㌹㘹㠶㑤㌲搵㔳㜲ぢ㌹㉥㈷扣㤵㉣㌹㐹㘷㑥〲㜶㑥搶ㅡ攲㐱㜶㑥㜸㍢㔸㐲晦㕣㠷㙥昶㜲摥㈲ㄶ挶㘷㥡攱捡〹敦ㅥぢ晦㔳捤㜷攵攴㘱挳晦㐴昳㕤㌹搹〰扥㔷㑥昶㐲摣㌳㈷㝢㌴㈳敥昷攳㜹摦㔷㜲㜲愴㌳㈷㜲㐳㤷㌹㌱戳㉤㡡〴㌶㐱㔶㜲搲摡摥㝣摥㠷㤵慤搸愵愳㤴ㄱ攱ㄸ㌰ㄵ㙦㜹㝡〵昸㑥愲〰晦愳ㄹ㜱扦攱捥摢愵㥥㤷㙥攴昷㔸㌳攴㔷㔳昹ㅡ㤹㔰戵㄰㤸挸搴㌰㙦ㄱ㌶〹摢㘴摥攱㤴㥦收㉣㤳户挶㌴挵慦㉥㔷㘱㌹挹㔰晣戲㌸㝥㙢㜹㔴㘹戹㝥㤵〹㝥㜱㥣㍦㕢㘶㝥搷搷ㄲ㡣捡扥昰㠸㉡晣搰㙦攳昰攰㙡晣昸㘴㜱㕡昹挸㘰㑤㑤愸慡攲慦昰戶ㄱ扣挷愷ㄱ〷ㄹ昴攷ㄴ晣慡㑣戲攷㉢㜴昸㙥ㅣ捦扢㠹㜶ち愳昹㌰㍦㐰㤸捣ㅦ㙢晥㘳敦ㅡ昱㜵㘰摦戰㝦㝢㕣晦昰㜸㈳昵ㄶ㡡㙢慦㥡㥦㤱戴㕦愲挵㜵㉣敢㜸㐸晡㍡〲愴攰慤㌱搲〹〱晣㔶㈷㔰攴捤㔱〲㤲㔲㕦㐰〷㜰㙦ㄶ㕦㘷㌴㠰摢㥤㍡愵戴戸愶挴㔷ㄲ㉡㥤㔰㔲㠳搷ㄶ㌵㌱慦ㅢ愲㤷㐶扣〳㕡搷摤㔷㡥〱㡤换ぢ㠲㔵㔵挱㘹㘹攵〵㘵愱㡡〹㌵㈵㘹〵ㄷ攲㘶㌳㝥㕥ㅥ〳㘷㕡㕡㥡搵ㄹ昱搰㤵㡣攵扣ㄵ㈹扢挰㠹㡣昲㈴㠲っ〰扦攲敤㐶搹ㄷ㕥搲晢㐲㑢愸愴攱㥤㜶㙦ㄹ挶㡢㥡㜱ㄸㄹ㘹㝣摢愱攲敤㐸昶㙦㕦㈶つ敤㕢㌹㝢捦㈳ぢ㜶捦搸㤸慣㜶㤸㠴㝤搲慤㔵㌴㘱㔹㤰昲㘵〳愴攰㝡愵戲换㡥㠴攵㔰㜹ぢ慣摡〹ぢ昰㡥愰挴搸㥤㡣㍣㠲㝣〰扦摡㙢摣㥤㑣㥡挳摤搳㥥敥㑥㠵㤴慦〷㐰搴ㅤ敢㜳ㅡ㤵愳敥搴㍥㔸㘵㡤㐶㉤摤搰敢搷慣昳㝡〷扥㌰晥㝢㔱戲㌷㐱ㅦ〰扦攲㑤㍤挹搱ㄳ慥ㅣ昱㐶㥦㌰㌶挶攷㠸㌷晤㤸㈳㡢㌹㑡㔶ㅢ㍣㐳ㅤ㐸㈷捣㑣㌴㉢㠳㐹㡡㠶ㄹ攰㥤㌶挹捡㄰㌲㠶ㄲっ〳昰㉢摥㔶ㄳ攷て扡愲攲慤㌶㘱㍣㄰ㅦ㤵〲㑦㉡㌷㤲㠶ㅣ愹扣捦㌳扥㌳㈱攵ㅢ〵㄰㥢捡搱㔴㜶挴搸〴㔶㈵挶戱㘴㡣㈳㌸ぢ〰敦㥢㌷愱慣㜶挵挸㕢㕦ㄲ攳㥤昱㌱昲㌶㤸㈳㜳㜷㜸㐶㜶ㅥ㥤挴㘶慥㠰愴㘸㔴慡㤵戶攳ぢ㠲攱摥戵㤷ㄹ慢㐹捥㕤扢㠸㈶戸㙢㐷㜷敢㤰换㉡㙦㕡戱摢㤸㡦㍡〶〴敥戰搶〴㐸㈶㠳捣㍦挵㥢㍣㤲攸ㄲ㔰摤捥㙦昰㜴㍥ㄱ㤲扥㐹〰戱攳㑡ㄹ㈸捥捤攲ㅤ愲㤸〰㍡㥢〰㉡㈰㐹攷晣㈸摥散㤱戰㉡ㅤ搴㐰づ愸㔲愹挹戴㝡〱㐱ㄵ㠰㕦㜵〷㐳ち㜲愵㉥㠸ㄹ〷㜸户㐴ㄸぢ㌵挳㌱づ攴㠳攷愸搴ㄵ㘶戳㘲昶晥㈹㜴ㄲ㕢愹㘹㈴㌹㉡搵ㅢ㜶㈴搶㡢挱㌰㈹っ昰㠶㠲挴㝡〹挵㉦㈵昸㍢㠰㕦昱敥㠱㠴㌴搳ㄵ㉢敦㈸〸㘳㐶㝣慣㐳挰㤳㠲捣愴㈱㐷捦晦扢㘷搴㤷㐱捡㌷ㅢ㈰戶攷捦愱戲㈳昲㘱戰敡ㅣ㐴搴㌸攳收㜲㐸扡敢㍥搵戸㡡改㜴昳改敡ち扡㡡㌹㥥㉣㜰戹ㅡ慦㕤搹昵㐵㠵㜹搹㕦戲㜶㈵㈴㑤搶㔴搰㔰慦㜲㔰〳扣㍣㉥戹㕣㐴慢㔷ㄳ㕣〳攰㔷扣ㄶ㉥㈹慢㜰攵㤲搷挷㠵㔱ㅥ㥦换㐹攰㌹敡㍥挹㙣㔶㑣摤慦愷㤳搸扡摦㐸㔲㌴㝢㠱㕡ㄳ搵㑤㘴摣㑣㜰ぢ㠰㕦㑤㌱捥㡢㕣㔱昱ち戵㐴㔵ㄸㅦ搵戴搸愸捥昷㡣敡㌶㍡㠹㡤敡㜶㤲愲㔱愹㤹戰㈳㜹㕤〵㐶㈴慦扣晡㉢晤攷㑥㔰摤㠵ㅤ㙦㝣挵ㄴ㜶つつ戳戰搱搱攴㙥㤲ㅣ扥㜸搹㌸㘶㘷扥搲㌸扦ㄷ㤲挶㜹㠰㤷㔹愵㝣㙢愹扦㡥攰㍥〰扦㕡〲㠶攴㘳愴㉢㔱扣捥㉡㡣ㄱ昱㠹扡〱㍣㐷昹㠶㤹攰㘳捡昷㌰㥤挴㈶敡㔱㤲愲挱〷㙥㌳㔱慤㈷攳㜱㠲つ〰㜸㐰挲㌸敦敦㡡㡡㔷㍡㈵慡㝥昱㔱昱慡愷㐴挵愳㝣戲敡攳ㄹ搵㤳㜴挲㘳扢㝤挰攴㜱㝤㌳㐹搱愸搴㍤戰攳摣㈵〳扣挰㈸挹㝢㡡㤲㕢〹㥥〶昰㉢㕥㑤㤴㘸㑥㜶㠵挹㉢㡣挲挸㡦て昳ㄱ昰ㅣ挹敢敥ㄹ收㌶㍡㠹㑤摥㜶㤲愲㘱〶㜸㠹㑦愲摡㐱挶㑥㠲ㄷ〱晣㙡戳㜱摥挵ㄵㄵ慦昱㐹㔴ㄹ昱㔱昱㝡㥦㈳慡ㄳ㍤愳㝡㡤㑥㘲愳㝡㠳㈴㐷㔴㉦㤸愸摥㈴攳㉤㠲户〱晣㡡ㄷ搲挴㜹㝢㔷㔴扣戸㈶㡣㘳攳愳攲㠵㌶㐶攵㝢㤷㠶ㅣ㘳㙥㕢捦昸摥㠷㤴敦〳㠰攸㤸ぢ搷搶㉥㉡㍢㘲攴戵㉥挹摣㠷㘴散㈶搸〳攰㔷扣戰㈵愱戴㜲挵挸㡢㕤挲㌸㍣㍥㐶㕥昸㜲㘴慥愵㘷㘴㥦搰㐹㙣收㍥㈳㈹ㅡ㤵攲搵㈶搹搶㉦挰㜰㡦て〱㘳㌵挹㌹摢昸ㅦ㑤昰㠰ㅦㅤㅦ扥㜶㔹晤〴㔶㘳挶〷㕥㠹㤲挱改㕢㐸㈶㐳㤵㝦㠱㙦㐱㤵㤴㝣㐷晤敦〹㝥〰昰慢敦㜵㔴㤶扤㔳昹㑣ㅣ㌱扢晡捦㤴㡦摤愹㝥㈵挹戱㜵㍦敡㌸㈲㤳㘵㕥㥥ㄱ㡦晢㈹㠹㝦㜸㠲〷挰慦ㄴ㜰挹昵㙦摦搹搷㕢捣㐴㠲搷㘷㠴昱慢㘶㌸㈶ㄲ㈹攰㌹㡡昰㌳㈴攴扣㉢㈶㑣ㅦ㥤挴ㄶ㈱㡤愴㘸㤸㠱㘶戰㈳㔱昹挹㘸㐲搰ㄴ挰慦搲㡤昳慦㕤㔱〵っ攳慢昸愸づ㡡㡤敡㑢捦愸づ愲㤳搸愸㕡㤰攴㠸敡㐸ㄳ搵愱㘴戴㈴㌸っ挰慦㕡ㅢ〷㜶㜵昶㝡㍡㌸㠲昲戱搵㌹㡡愴愸〳挵㑢ㄷ捥㈱㉦㤵愷愸昵㍥㜳收㌵㤲㍦昸〲换愳ㄱ㠸攲㠹慦㕣㡡㌹㠶㤸敥捤改㥤㌵㤵㙦㤲㑥㔲㈷〲㤳攲扦慦搳㝣㉡愸㘹挹㍥㜵㤲㘱扣愷ㄹ㍤㠴愱㔴㠶㘱扣慢ㄹ㍤挱戰㡥愵ぢ㥥㑦㜲ぢ慤昶挴㜸ㅡ㈹敥㍢㌸摣慢敥㐶晤㉤㤷挳㍣挳㜸搳攵㤰攷㥡ㄲ攲扦㥤づ㍢搱㈸捦㈸挵攱〹挴㜸㈲㈹づ㍢〳㑢㐶㔴晣㔳㍣㘹ㄴ昵㔷㕤づ㝢ㅢ挶㉢㉥㠷㍣戹ㄴ㡤㤷㥤づ扢搰挵㐰戰挴㘱㔷㘲㍣㈵ㄴ㠷㤹挴攸㡣㝦㐳㡣晡づ㤷挳愱㠶昱㠲换攱㌰挳搸敥㜴㤸㐳愳㍣搱ㄳ㠷戹挴㐶〳ㄳ㠷摤㥤づ㜹㜲㈷昱㍥攷㜲㌸捥㌰㥥㜵㌹㍣换㌰㥥㜱㍡㍣㠵㐶捦〳㑢ㅣ㥥㑡㡣愷㙥攲戰㠷搳㘱㤱㤱㌹㡤搴㤰㤱改改㤰㐹㥦愰愹㜶㌷㥢㘸㌴㝡㔱愶捣㘸昴㜶㙡㔴ㄸつ㈴㌱㈹扤搲㠹㈹㥥ㄵ挹㈶晥搳戵㠹㍣㔳ㄲ挶ㄳ慥㑤攴搹㤳㌰㌶㍡㌷戱㍦ㅤ㑥〱㑢㌶㜱〰㌱㥥昳挸㈶づ㜴〶㜳戱愶摡攱昳㐴㐷㡣慤㜷戹扦搴㌰ㅥ㜳戹攷〹㤱㘸㍣敡㜴㍦㠴㉥㉥〳㑢摣て㈵㌶〷㤸戸ㅦ〶㉣搲㘹㜹敡㈱㌲挳㈹戳挰挸㡣㈰愶晢㔹晡㤵㥡㉡㈱愶㕦攵挴搴㈲㘰攲晥㝥㔷挰㍣挳㄰挶㝤慥㠰㜹搶㈱㡣㜵捥㠰㐷搱㈱㑦ㄸ㈴㤸搱挴㙥〴㈶〱㡦㜱〴愳㙥㌲敡㜷扢ㅣ摥㙣ㄸ㜷戹ㅣ昲㠴㐲ㅣ慥㜱㍡ㅣ㑦愳户㠱㈵づ捦㈶㜶㍢㌰㜱㜸㡥挳㘱晡㉡㑤戵ぢ挴ㄹ扤㘸㥣㑢ㄹ㑥收㐵攳㍣愷挶扤㌱ㅡ㙢㠱㠹晢㤵慥㠰搷ㄹ挶㙤慥㠰敦㌳㡣ㄵ捥㠰㠳㜴昱㌰㔸攲扥㤰ㄸ愷攳攲扥挸攱㕥慤㌷敡户戸ㅣ㜲㝥㉥㤱摣散㜲戸挱㌰㙥㜲㍡㥣㐰愳㥣㙥㡢挳ㄲ㘲㥢㠱㠹挳㔲㘰㤱㍥昴㤴㔱扦摥攵㤰㌳㙤㜱戸挴攵昰㘹挳戸捥改戰㥣㉥㌸㜱ㄶ㠷ㄵ挴戶〳ㄳ㠷㤵挴㜴㠷㔴㍢㡣晡搵㉥㠷㍢つ㘳㤱换㈱㈷搶ㄲ挹㔵㑥㠷搵㌴捡㌹戱㌸慣㈱昶〶㌰㜱㔸敢㜴挸戹戰愸㕦攱㜲昸㤶㘱捣㜷㌹㝣摢㌰收㌹ㅤ㑥愳㔱㑥㜲挵攱㐵挴㌸户ㄵ㠷ㄷ㍢ㅤ㜲㘲㉢づ㘷扢ㅣ敥㌶㡣换㕣づ㌹〱ㄶ㡤㔹㑥㠷搳㘹昴ㄳ戰挴攱っ㘲㥦〱ㄳ㠷㌳㥤づ㌹ㄳㄵ㤹㔹愴㜲ㄲ㉡㌲㤷㌹㘴搲㌹攱㈴搵摥ㄳ㌸搱ㄴ㠷㤷戸㐲晣摥㌰㉥㜶㠵昸㠳㘱㕣攴っ昱㜲扡昸ㄹ㉣㜱㍦㡦搸慦挰挴晤㝣㘰㤱㙥挶㜹愶㌸扣搰攵㤰㜳㑦㘱搴扡ㅣ㜲㍥㉡㡣ㅡ愷挳㉢改㠲㔳㐹㜱㜸ㄵ㌱捥㈲挵攱㈲摤㈰愲㌸㠵ㄴ昵挹㉥㠷㥣㔶ち愳搲攵㤰㔳㑤㘱㔴㌸ㅤ㉥愶㔱捥ㄲ挵攱㜵挴㌸㐱ㄴ㠷㑢㜴㐳ㅣㅥち㐴搴㈷扡ㅣ㜲挶㈸㡣㔲㤷㐳捥㈲㠵㔱攲㜴戸㤴㐶㌹㙢ㄴ㠷㌷ㄱ攳㠴㔱ㅣ摥㡣㐶㈴愵㌲㝢挳愶㕡户㠰㙡㍥〱捥攲㘴づ㝤㉢ㅡ捤㔲搲㌹攵ㅡ〷㙥昲㔴㔵㜴㝥昱昹攷晦㤰摥愸捤ㄱ㡤捥敡搵㜴改晢摢㜶㕤晢敡戹㍤昶晥㜲换㉤慦㝥㜸敤昶㕦㌶ㄶ昶㜸㜶攵捡慤愷㉦摦扥敢攰昰㡡攴㐷㝦ㄸ扡攲㤲捣㐹㤷㕣㄰ㅥ㜳挲挰㑢挶㑦㍣㈳㜳攴㐱㥤㔳㔲ㅡ㌷㍥扥挵㜳㠷㜷っ捣戸㘰扤摡晣收㘱ㄵ㑡㘶㜱㜰㄰戹戹换㔰〲㥣捤㐹ㄸ换敤㌰㌸ㄱ㙢搰㌰㘴㙥挷㌰捣扤㐳〹㠳㜳㍣〹攳㌶㌴慣㤵㡣㈵㌹㥤㜳戴〶㡤㐵愶㝤㡣挵摣敦㤶㔸㌸晤㤳㔸敥㘰ㄸ㈹改㌹つㅤ㠶㑣〶攳挲攰愴㔰挲戸搳づ㠳昳戹〶捤㠶㑣ㄱ攳挲攰㔴㔱挲㔸㈳㘱㈸㤹㈴㔲㉡愶㌷㜳戲㈸㔲㜷摢㔲㌲㌱㡣㤳敡㙤愴敥ㄵ愹㜴捥摦ㅡ㜴㤳㘴㑡ㄸ户㐹㥣ㅡ㑡戰敢散㌰㌸㡦㙢搰㌰㘴㙡挸㌰㘲晡㍣愷㠸ㄲ挶晤㘸㔸て㌰㤶㘴㈵㌳㐴㡡㍥〸摣㝣〲㥣㈹㡡攸㐳㤴㑡㐹ㅦ㠵晦ㅡ㌴㘲㤹ㅢ㌲㡣㤸㍤㘳㡣〹攳ㄱ㍢っ㑥敦ㅡ㌴㡣戳攱㐰〶搴㤸㌰㌸㜳㤴㙣㍣㈶㘱愸㜳㡤搴㝡㌴捣㈷挰搹愲㐸㍤㉥㔲改㐱晣搷愰挱捡㙣㌱㉥㘷㥣㌵㑡ㄸ晦戰挳攰㠴慦㐱挳㤰㌹㈴挳㠸改㙣㥣㑢㑡ㄸ㑦愰㘱晤㤳戱㈴愷㜳㉥搸愰戱挸昴㌲㉥㈵㥣㘶㑡㉣㥢ㄸ㐶㑡㝡㜵㐳㠷㈱㤳捥戸㌰㙡㑤ㄸ㕢散㌰㌸㙦㙣搰㙣㕣〴〷搲㥢捤㈲㑡㠴㤴ㄴ戸搸㠴戱搵づ㠳戳挹〶つ㐳㈶愸㜱搹㤸㘹挲㜸㐶挲㔰㌲㐵愵㔴捣㌸捦愹慡㤴敥㌹㤱㑡攷扣戲㐱㠳㥤〷〷㤲㌳戳㘶㑥㜲挶㈹慢㠴戱つつ敢㜹〰昴㘶㑥㌹ㅢ㌴ㄶ㤹挵挶㈵㡥戳㔹㠹攵〵㠶㤱㤲扥戸愱挳㤰戹㙤㕣ㄸ㑢㑣ㄸ㍢敤㌰㌸㍤㙤搰㙣挸㡣㤷㘱挴㡣㌳㌷㥢㌰㕥㐲挳㝡㤹戱㈴〷㑣ㄷ㔲㥣敢捡㑣晡㈴㍤㤳敥〳〳㕣〶挳搹愷㌰㑥㜴㌱㌸ㅦㄴ㐶㘷ㄷ㠳㜳㐴㘱㥣愰ㄹ〱挶昲〶愸㡡昳㌶㘱㜵㜴改㜰㈶㈵㡣攳㕤っ捥㙤㠴㜱㥣㡢挱改㡣㌰㍡戸ㄸ㥣挱〸愳扤㡢挱㌹㠵㌰㡥㜵㌱㜸㤴ㄷ㐶㍢ㄷ㠳㐷㝥㘱戴搵っ搹㤲昷㐱つ㤸㐹㠰攲㜱㕦㘴㡥㜱㈹昳㐸㉣㡣愳㕤っㅥㅢ㠵搱㍡㤶ㄱ㌰〷㐹挵攳愲㐸ㅣㄵ㉢愱㜸愴ㄲ挶㤱㉥〶㡦ㅤ挲㌸挲挵攰昱㐴ㄸ慤㌴㐳㌶攱㈳㔰ㄵ挷㜸㘱ㅤ收搲攱愸㉢㡣㤶㉥〶挷㐱㘱ㅣ敡㘲㜰㘴ㄲ挶㈱㉥〶〷㈳㘱戴㜰㌱㌸㍣〸攳㘰ㄷ㠳㐳㠶㌰づ搲っ〹昸㑢㔰ㄵ㜷㘳㘱愵扢㜴戸㘳〹愳戹㡢挱慥㉥㡣㘶㉥〶扢扦㌰㥡㍡扤㝣ぢ慡㘲㐷㤵ㄳ挷敦㠸戱搸㠲㝤㑦㡣㜹ㄳ散〷㘲っ㑡戰ㅦ㠹㔱㔹戰㥦㠸㠹戲㝢㈸㔰㘲㈴㡥㉡挶攲愸㘲㌴㡥㉡挶摤搴㈶晦ㅦ㐹㠴㈳愱</t>
  </si>
  <si>
    <t>StartOptEquations</t>
  </si>
  <si>
    <t xml:space="preserve"> XXX度量表</t>
  </si>
  <si>
    <t>修订历史记录（A-添加，M-修改，D-删除）</t>
  </si>
  <si>
    <t>版本　</t>
  </si>
  <si>
    <t>日期　</t>
  </si>
  <si>
    <r>
      <rPr>
        <sz val="10.5"/>
        <color indexed="8"/>
        <rFont val="Times New Roman"/>
        <family val="1"/>
      </rPr>
      <t>A/M/D</t>
    </r>
    <r>
      <rPr>
        <sz val="10.5"/>
        <color indexed="8"/>
        <rFont val="宋体"/>
        <family val="3"/>
        <charset val="134"/>
      </rPr>
      <t>　</t>
    </r>
  </si>
  <si>
    <t>修订者</t>
  </si>
  <si>
    <t>说明　　　</t>
  </si>
  <si>
    <r>
      <rPr>
        <sz val="10"/>
        <rFont val="宋体"/>
        <family val="3"/>
        <charset val="134"/>
      </rPr>
      <t>V</t>
    </r>
    <r>
      <rPr>
        <sz val="11"/>
        <color theme="1"/>
        <rFont val="宋体"/>
        <family val="3"/>
        <charset val="134"/>
      </rPr>
      <t>0.1</t>
    </r>
  </si>
  <si>
    <t>A</t>
  </si>
  <si>
    <t>黄文</t>
  </si>
  <si>
    <t>创新初始版本</t>
  </si>
  <si>
    <t>V1.0</t>
  </si>
  <si>
    <t>M</t>
  </si>
  <si>
    <t>付艳华</t>
  </si>
  <si>
    <t>对部分公式及度量指标忧化</t>
  </si>
  <si>
    <r>
      <rPr>
        <sz val="10"/>
        <rFont val="宋体"/>
        <family val="3"/>
        <charset val="134"/>
      </rPr>
      <t>V</t>
    </r>
    <r>
      <rPr>
        <sz val="10"/>
        <rFont val="宋体"/>
        <family val="3"/>
        <charset val="134"/>
      </rPr>
      <t>1.1</t>
    </r>
  </si>
  <si>
    <t>对部分公式及文字描述进行修改,增加阶段人员数据度量</t>
  </si>
  <si>
    <r>
      <rPr>
        <sz val="10"/>
        <rFont val="宋体"/>
        <family val="3"/>
        <charset val="134"/>
      </rPr>
      <t>V</t>
    </r>
    <r>
      <rPr>
        <sz val="11"/>
        <color theme="1"/>
        <rFont val="宋体"/>
        <family val="3"/>
        <charset val="134"/>
      </rPr>
      <t>1.5</t>
    </r>
  </si>
  <si>
    <t>增加人员变动信息统计</t>
  </si>
  <si>
    <r>
      <rPr>
        <sz val="10"/>
        <rFont val="宋体"/>
        <family val="3"/>
        <charset val="134"/>
      </rPr>
      <t>V1.</t>
    </r>
    <r>
      <rPr>
        <sz val="10"/>
        <rFont val="宋体"/>
        <family val="3"/>
        <charset val="134"/>
      </rPr>
      <t>6</t>
    </r>
  </si>
  <si>
    <t>增加新的度量指标公式</t>
  </si>
  <si>
    <t>V2.0</t>
  </si>
  <si>
    <t>熊芸</t>
  </si>
  <si>
    <t>根据新的迭代开发模式更新</t>
  </si>
  <si>
    <t>重要声明</t>
  </si>
  <si>
    <t>版权声明</t>
  </si>
  <si>
    <r>
      <rPr>
        <sz val="10"/>
        <rFont val="宋体"/>
        <family val="3"/>
        <charset val="134"/>
      </rPr>
      <t>版权所有 © 2017</t>
    </r>
    <r>
      <rPr>
        <sz val="11"/>
        <color theme="1"/>
        <rFont val="宋体"/>
        <family val="3"/>
        <charset val="134"/>
      </rPr>
      <t xml:space="preserve">, 国泰安教育技术有限公司，保留所有权利。
</t>
    </r>
  </si>
  <si>
    <t>商标声明</t>
  </si>
  <si>
    <t>国泰安教育技术有限公司和国泰安教育技术有限公司的产品是国泰安教育技术有限公司专有。在提及其他公司及其产品时将使用各自公司所拥有的商标，这种使用的目的仅限于引用。</t>
  </si>
  <si>
    <r>
      <rPr>
        <b/>
        <u/>
        <sz val="12"/>
        <color indexed="8"/>
        <rFont val="宋体"/>
        <family val="3"/>
        <charset val="134"/>
      </rPr>
      <t>不作保证声明</t>
    </r>
    <r>
      <rPr>
        <b/>
        <u/>
        <sz val="12"/>
        <color indexed="8"/>
        <rFont val="Arial"/>
        <family val="2"/>
      </rPr>
      <t xml:space="preserve"> </t>
    </r>
  </si>
  <si>
    <t>国泰安教育技术有限公司不对此文档中的任何内容作任何明示或暗示的陈述或保证，而且不对特定目的的适销性及适用性或者任何间接、特殊或连带的损失承担任何责任。</t>
  </si>
  <si>
    <t>保密声明</t>
  </si>
  <si>
    <t>本文档（包括任何附件）包含的信息是保密信息。接收人了解其获得的本文档是保密的，除用于规定的目的外不得用于任何目的，也不得将本文档泄露给任何第三方。</t>
  </si>
  <si>
    <t xml:space="preserve"> </t>
  </si>
  <si>
    <t>目录</t>
  </si>
  <si>
    <t>#</t>
  </si>
  <si>
    <t>描述</t>
  </si>
  <si>
    <t>填写说明</t>
  </si>
  <si>
    <t>项目属性</t>
  </si>
  <si>
    <t>项目度量分析计划</t>
  </si>
  <si>
    <t>模型</t>
  </si>
  <si>
    <t>预测-结果</t>
  </si>
  <si>
    <t>预测-指导</t>
  </si>
  <si>
    <t>需求</t>
  </si>
  <si>
    <t>工作量分布</t>
  </si>
  <si>
    <t>规模</t>
  </si>
  <si>
    <t>进度</t>
  </si>
  <si>
    <t>过程产出缺陷度量</t>
  </si>
  <si>
    <t>测试及验收缺陷度量</t>
  </si>
  <si>
    <t>人员统计</t>
  </si>
  <si>
    <t>根因分析</t>
  </si>
  <si>
    <t>模型检验</t>
  </si>
  <si>
    <t>管理员操作</t>
  </si>
  <si>
    <t>YIPIN.ZHAO</t>
  </si>
  <si>
    <t>填写本文档注意事项：
1.各表中无底色的单元格均需填写数据；
2.各表中淡蓝底色的单元格为带有公式的或为说明文字，不需要填写内容；请不要删除修改。
3.淡绿色说明文字，不需要填写内容
4.各表中蓝色底色且字体为粗体为表格标题，不需填写。
具体见下单元格图例</t>
  </si>
  <si>
    <t>单元格图例说明</t>
  </si>
  <si>
    <t>编号</t>
  </si>
  <si>
    <t>表格样式</t>
  </si>
  <si>
    <t>说明</t>
  </si>
  <si>
    <t>需填写数据</t>
  </si>
  <si>
    <t>项目数据填写、信息输入等</t>
  </si>
  <si>
    <t>自动计算</t>
  </si>
  <si>
    <t>不可编辑，表格自动计算</t>
  </si>
  <si>
    <t>说明名字</t>
  </si>
  <si>
    <t>数据填写指引，一般不编辑</t>
  </si>
  <si>
    <t>表格标题</t>
  </si>
  <si>
    <t>表格指引，一般不编辑</t>
  </si>
  <si>
    <t>度量指标</t>
  </si>
  <si>
    <t>度量指引，一般不编辑</t>
  </si>
  <si>
    <t>项目名称</t>
  </si>
  <si>
    <t>柔性化智能实验教学管理平台R1.1</t>
  </si>
  <si>
    <t>项目选用生命周期</t>
  </si>
  <si>
    <t>迭代开发模型</t>
  </si>
  <si>
    <t>项目定义过程</t>
  </si>
  <si>
    <t>产品立项阶段-&gt;迭代一-&gt;迭代二-&gt;迭代三-&gt;迭代四-&gt;迭代五-&gt;迭代六-&gt;系统集成与验收阶段-&gt;产品结项阶段</t>
  </si>
  <si>
    <t>应用领域</t>
  </si>
  <si>
    <t>金融教育</t>
  </si>
  <si>
    <t>项目类型</t>
  </si>
  <si>
    <t>大型</t>
  </si>
  <si>
    <t>客户</t>
  </si>
  <si>
    <t>高职, 高校</t>
  </si>
  <si>
    <t>技术</t>
  </si>
  <si>
    <t>WEB</t>
  </si>
  <si>
    <t>软件类型</t>
  </si>
  <si>
    <t>管理系统</t>
  </si>
  <si>
    <t>采用的语言</t>
  </si>
  <si>
    <t>JAVA、.Net</t>
  </si>
  <si>
    <t>采用的数据库</t>
  </si>
  <si>
    <t>mysql ,oralce.sqlserver</t>
  </si>
  <si>
    <t>项目所属部门</t>
  </si>
  <si>
    <t>创新金融产品部</t>
  </si>
  <si>
    <t>项目经理</t>
  </si>
  <si>
    <t>邓建博</t>
  </si>
  <si>
    <t>团队规模</t>
  </si>
  <si>
    <t>项目组成员</t>
  </si>
  <si>
    <t>邓建博，王璐欣，刘珊珊，罗政斌，聂欢欢，程永娟，冯亚，徐玲，董俊豪，高雅倩，吕奎，周开杰，王博海，李燃，徐欢，夏丽，夏文超，谢晓飞，张倩倩，胡乐，苗家杭，宋丽华，郭微，吴杰，盛成龙，李月，李洋，桂燕，黄超，罗彬，黄琪，彭华，刘燕燕，操绍平，房雷，唐倩，吴正洲，孙继雷，金灼，李婷</t>
  </si>
  <si>
    <t>本报告制作及维护人</t>
  </si>
  <si>
    <t>本报告初次填写时间</t>
  </si>
  <si>
    <t>本报告末次填写时间</t>
  </si>
  <si>
    <t>注:蓝色字体是给出的例子，编制时请删除内容</t>
  </si>
  <si>
    <t>项目度量计划</t>
  </si>
  <si>
    <t>项目目标</t>
  </si>
  <si>
    <t>优先级</t>
  </si>
  <si>
    <t>设定说明</t>
  </si>
  <si>
    <t>项目实际数据</t>
  </si>
  <si>
    <t>达成情况</t>
  </si>
  <si>
    <t>工期总目标(计划工期)</t>
  </si>
  <si>
    <t>不超过273天</t>
  </si>
  <si>
    <t>中</t>
  </si>
  <si>
    <t>基于客户要求\事业部的承诺基于管理层的要求设定\</t>
  </si>
  <si>
    <t>工期总目标（单位规模工期）</t>
  </si>
  <si>
    <t>≤0.4</t>
  </si>
  <si>
    <t>0.3≤X&lt;0.7</t>
  </si>
  <si>
    <t>工作量目标(总目标)</t>
  </si>
  <si>
    <t>不超过2312人天</t>
  </si>
  <si>
    <t>工作量目标(估算目标)</t>
  </si>
  <si>
    <t>2162人天</t>
  </si>
  <si>
    <t>工作量目标（工作量偏差）</t>
  </si>
  <si>
    <t>不超过150人天</t>
  </si>
  <si>
    <t>-0.3≤X&lt;0.3</t>
  </si>
  <si>
    <t>效率总目标(生产率)</t>
  </si>
  <si>
    <t>≥0.4176SFP/人天</t>
  </si>
  <si>
    <t>0.4≤X&lt;0.8</t>
  </si>
  <si>
    <t>质量总目标（遗留缺陷率）</t>
  </si>
  <si>
    <t>≤0.035</t>
  </si>
  <si>
    <t>高</t>
  </si>
  <si>
    <t>说明：</t>
  </si>
  <si>
    <t>1.目标的设置优先考虑内外部客户的要求，若无相关要求，则在组织级QPPO的范围内进行设定</t>
  </si>
  <si>
    <t>2.计划工期和计划工作量以预估算值进行设定，在确定性估算完成后，依据确定性估算的结果对目标进行调整</t>
  </si>
  <si>
    <t>3.得到内外部客户同意以及经过CCB审批通过的变更发生后，可以根据变更的结果对目标进行调整</t>
  </si>
  <si>
    <t>序号</t>
  </si>
  <si>
    <t>统计管理度量项(组织级的度量表)</t>
  </si>
  <si>
    <t>单位</t>
  </si>
  <si>
    <t>是否基线</t>
  </si>
  <si>
    <t>是否项目必选</t>
  </si>
  <si>
    <t>度量时机</t>
  </si>
  <si>
    <t>备注</t>
  </si>
  <si>
    <t>LOL</t>
  </si>
  <si>
    <t>OL</t>
  </si>
  <si>
    <t>U0L</t>
  </si>
  <si>
    <t>σ</t>
  </si>
  <si>
    <t>产品立项阶段工作量偏差</t>
  </si>
  <si>
    <t>-</t>
  </si>
  <si>
    <t>■基线</t>
  </si>
  <si>
    <t>■ 是</t>
  </si>
  <si>
    <t>产品立项阶段结束时</t>
  </si>
  <si>
    <t>组织QPPO</t>
  </si>
  <si>
    <t>迭代需求单位规模工期(原型+需求规格)</t>
  </si>
  <si>
    <t>天/SFP</t>
  </si>
  <si>
    <t>迭代需求阶段结束时</t>
  </si>
  <si>
    <t>迭代需求单位规模工期(需求规格)</t>
  </si>
  <si>
    <t>迭代需求单位规模工期(原型)</t>
  </si>
  <si>
    <t>迭代需求单位规模工作量(原型+需求规格)</t>
  </si>
  <si>
    <t>人天/SFP</t>
  </si>
  <si>
    <t>迭代需求单位规模工作量(需求规格)</t>
  </si>
  <si>
    <t>迭代需求单位规模工作量(原型)</t>
  </si>
  <si>
    <t>迭代需求工作量偏差(原型+需求规格)</t>
  </si>
  <si>
    <t>迭代需求工作量偏差(需求规格)</t>
  </si>
  <si>
    <t>迭代需求工作量偏差(原型)</t>
  </si>
  <si>
    <t>迭代设计工作量偏差(全设计)</t>
  </si>
  <si>
    <t>迭代设计阶段结束时</t>
  </si>
  <si>
    <t>迭代设计工作量偏差(核心设计)</t>
  </si>
  <si>
    <t>迭代设计工作量偏差(简化设计)</t>
  </si>
  <si>
    <t>迭代开发单位规模工期(核心走查)</t>
  </si>
  <si>
    <t>迭代开发阶段结束时</t>
  </si>
  <si>
    <t>迭代开发单位规模工期(不走查)</t>
  </si>
  <si>
    <t>迭代开发单位规模工作量(核心走查)</t>
  </si>
  <si>
    <t>迭代开发单位规模工作量(不走查)</t>
  </si>
  <si>
    <t>迭代开发工作量偏差(核心走查)</t>
  </si>
  <si>
    <t>迭代开发工作量偏差(不走查)</t>
  </si>
  <si>
    <t>测试用例评审密度</t>
  </si>
  <si>
    <t>个/SFP</t>
  </si>
  <si>
    <t>测试用例评审结束时</t>
  </si>
  <si>
    <t>迭代测试单位规模工期（强测试）</t>
  </si>
  <si>
    <t>迭代测试阶段结束时</t>
  </si>
  <si>
    <t>迭代测试单位规模工期(弱测试)</t>
  </si>
  <si>
    <t>迭代测试单位规模工作量（强测试）</t>
  </si>
  <si>
    <t>迭代测试单位规模工作量(弱测试)</t>
  </si>
  <si>
    <t>迭代测试工作量偏差（强测试）</t>
  </si>
  <si>
    <t>迭代测试工作量偏差(弱测试)</t>
  </si>
  <si>
    <t>测试加权缺陷密度（强测试）</t>
  </si>
  <si>
    <t>测试加权缺陷密度（强测试） (智慧教育线)</t>
  </si>
  <si>
    <t>测试加权缺陷密度（弱测试）</t>
  </si>
  <si>
    <t>测试加权缺陷密度（弱测试）(智慧教育线)</t>
  </si>
  <si>
    <t>迭代验收工作量偏差</t>
  </si>
  <si>
    <t>迭代验收阶段结束时</t>
  </si>
  <si>
    <t>遗留缺陷率</t>
  </si>
  <si>
    <t>工作量偏差（非智慧教育线）</t>
  </si>
  <si>
    <t>项目结束时</t>
  </si>
  <si>
    <t>单位规模工期（特色线）</t>
  </si>
  <si>
    <t>单位规模工期（资源线）</t>
  </si>
  <si>
    <t>单位规模工期（教学+智慧教育线）</t>
  </si>
  <si>
    <t>生产率（特色线）</t>
  </si>
  <si>
    <t>生产率（非特色线）</t>
  </si>
  <si>
    <t>测试用例覆盖密度（强智慧）</t>
  </si>
  <si>
    <t>条/SFP</t>
  </si>
  <si>
    <t>测试用例覆盖密度（弱智慧）</t>
  </si>
  <si>
    <t>测试用例覆盖密度（强非智慧）</t>
  </si>
  <si>
    <t>测试用例覆盖密度（弱非智慧）</t>
  </si>
  <si>
    <t>代码走查缺陷密度</t>
  </si>
  <si>
    <t>代码走查结束时</t>
  </si>
  <si>
    <t>验收单位规模工期</t>
  </si>
  <si>
    <t>□ 否</t>
  </si>
  <si>
    <t>验收单位规模工作量</t>
  </si>
  <si>
    <t>验收工作量偏差</t>
  </si>
  <si>
    <t>其它度量项</t>
  </si>
  <si>
    <t>客户需求评审投入度=评审工作量/文档页数</t>
  </si>
  <si>
    <t>□观测项</t>
  </si>
  <si>
    <t>客户需求评审结束时</t>
  </si>
  <si>
    <t>观测项，无QPPO</t>
  </si>
  <si>
    <t>需求规格评审投入度=评审工作量/文档页数</t>
  </si>
  <si>
    <t>需求规格评审结束时</t>
  </si>
  <si>
    <t>设计评审投入度=评审工作量/文档页数</t>
  </si>
  <si>
    <t>设计评审结束时</t>
  </si>
  <si>
    <t>代码走查投入度=代码走查工作量/走查的SFP</t>
  </si>
  <si>
    <t>测试用例评审投入度=测试用例评审工作量/新增加用例数</t>
  </si>
  <si>
    <t>准入测试的不通过率</t>
  </si>
  <si>
    <t>项目立项时/变更发生时</t>
  </si>
  <si>
    <t xml:space="preserve">研发自测发现缺陷密度    </t>
  </si>
  <si>
    <t>研发人员编码自测时</t>
  </si>
  <si>
    <t>产品人员平均技能系数</t>
  </si>
  <si>
    <t>项目立项时/人员变更发生时</t>
  </si>
  <si>
    <t>开发人员平均技能系数</t>
  </si>
  <si>
    <t>测试人员平均技能系数</t>
  </si>
  <si>
    <t>客户需求稳定度</t>
  </si>
  <si>
    <t>需求规格稳定度</t>
  </si>
  <si>
    <t>迭代设计单位规模工期(全设计)</t>
  </si>
  <si>
    <t>迭代设计单位规模工期(核心设计)</t>
  </si>
  <si>
    <t>迭代设计单位规模工期(简化设计)</t>
  </si>
  <si>
    <t>迭代设计单位规模工作量(全设计)</t>
  </si>
  <si>
    <t>迭代设计单位规模工作量(核心设计)</t>
  </si>
  <si>
    <t>迭代设计单位规模工作量(简化设计)</t>
  </si>
  <si>
    <t>进度偏差</t>
  </si>
  <si>
    <t>技术复杂度</t>
  </si>
  <si>
    <t>项目立项时</t>
  </si>
  <si>
    <t>模块复用率</t>
  </si>
  <si>
    <t>项目估算时</t>
  </si>
  <si>
    <t>人员平均技能系数</t>
  </si>
  <si>
    <t>业务知识符合度</t>
  </si>
  <si>
    <t>技能符合度</t>
  </si>
  <si>
    <t>人员变动率</t>
  </si>
  <si>
    <t>人员变更发生时</t>
  </si>
  <si>
    <t>资源到位率</t>
  </si>
  <si>
    <t>迭代阶段活动时</t>
  </si>
  <si>
    <t>稼动率</t>
  </si>
  <si>
    <t>需求进度偏差(原型+需求规格)</t>
  </si>
  <si>
    <t>需求进度偏差(需求规格)</t>
  </si>
  <si>
    <t>需求进度偏差(原型)</t>
  </si>
  <si>
    <t>设计进度偏差(全设计)</t>
  </si>
  <si>
    <t>设计进度偏差(核心设计)</t>
  </si>
  <si>
    <t>设计进度偏差(简化设计)</t>
  </si>
  <si>
    <t>开发进度偏差(核心走查)</t>
  </si>
  <si>
    <t>开发进度偏差(不走查)</t>
  </si>
  <si>
    <t>测试进度偏差（强测试）</t>
  </si>
  <si>
    <t>测试进度偏差(弱测试)</t>
  </si>
  <si>
    <t>验收进度偏差</t>
  </si>
  <si>
    <t>Bug返工率</t>
  </si>
  <si>
    <t>迭代测试执行结束时</t>
  </si>
  <si>
    <t>客户需求评审缺陷密度</t>
  </si>
  <si>
    <t>需求规格评审缺陷密度</t>
  </si>
  <si>
    <t>设计评审缺陷密度</t>
  </si>
  <si>
    <t>测试加权执行轮次（强测试）</t>
  </si>
  <si>
    <t>次</t>
  </si>
  <si>
    <t>测试加权执行轮次（弱测试）</t>
  </si>
  <si>
    <t>验收缺陷密度</t>
  </si>
  <si>
    <t>遗留缺陷密度</t>
  </si>
  <si>
    <t>注：选择项目度量项请依据项目裁剪结果进行选择相对应的度量项。</t>
  </si>
  <si>
    <t>模型预测结果</t>
  </si>
  <si>
    <t>目标设定</t>
  </si>
  <si>
    <t>预测编号</t>
  </si>
  <si>
    <t>目标性质</t>
  </si>
  <si>
    <t>预测触发</t>
  </si>
  <si>
    <t>项目规模（SFP）</t>
  </si>
  <si>
    <t>项目工作量</t>
  </si>
  <si>
    <t>允许最大工作量偏差(人天)</t>
  </si>
  <si>
    <t>项目工期</t>
  </si>
  <si>
    <t>工作量偏差率</t>
  </si>
  <si>
    <t>单位规模工期</t>
  </si>
  <si>
    <t>生产率</t>
  </si>
  <si>
    <t>基于本次预测的最佳方案</t>
  </si>
  <si>
    <t>单位规模工期达成置信度</t>
  </si>
  <si>
    <t>生产率达成置信度</t>
  </si>
  <si>
    <t>工作量偏差达成置信度</t>
  </si>
  <si>
    <t>遗留缺陷率达成置信度</t>
  </si>
  <si>
    <t>预测结论</t>
  </si>
  <si>
    <t>预测结果分析及采取的措施</t>
  </si>
  <si>
    <t>总目标</t>
  </si>
  <si>
    <t>产品立项阶段预估算</t>
  </si>
  <si>
    <t>接受</t>
  </si>
  <si>
    <t>1.分析：由于项目工作量大，以及产品要求上线的交付压力，在项目工期上做了压缩、造成单位规模置信度的较低。
2.措施：和事业部沟通，在项目执行过程中，相应的增加人力资源。</t>
  </si>
  <si>
    <t>产品立项阶段结束迭代一开始</t>
  </si>
  <si>
    <t>迭代一结束迭代二开始</t>
  </si>
  <si>
    <t>拒绝</t>
  </si>
  <si>
    <t>因为平台的性能查询页面，页面并发要求不高，只需要做功能性优化，所以采用了3312的方案</t>
  </si>
  <si>
    <t>迭代二结束迭代三开始</t>
  </si>
  <si>
    <t>迭代四开始</t>
  </si>
  <si>
    <t>生产率模型预测</t>
  </si>
  <si>
    <t>模型公式：
生产率=1/(产品立项阶段单位规模工作量+迭代一工作量比例/迭代一生产率+......+迭代N工作量比例/迭代N生产率+系统集成与验收结项阶段单位规模工作量)
迭代生产率=0.6914 - 0.0939 迭代开发工作量偏差 - 0.4371 迭代需求单位规模工作量 - 0.1958 迭代测试单位规模工作量</t>
  </si>
  <si>
    <t>此几列最开始是填写估算的计划值，当项目执行过程中形成实际值后，用实际值替换掉计划值</t>
  </si>
  <si>
    <t>基线</t>
  </si>
  <si>
    <t>说明：1. 工作量估算完成后，在第一行填写计划的各阶段单位规模工作量，从而通过回归方程公式自动计算出生产率，计算出预测的项目总工作量。此时通过与估算的工作量作对比，判断是否存在较大偏差，如果有，则分析原因并采取措施。
2. 当每个阶段结束，有其中一个或多个单位规模工作量实际值时，则填写对应的实际值，其他仍然填写计划值，从而通过回归方程公式自动计算出生产率，计算出预测的项目总工作量。此时通过与估算的工作量作对比，判断是否存在较大偏差，如果有，则分析原因并采取措施。</t>
  </si>
  <si>
    <t>类别</t>
  </si>
  <si>
    <t>估算SFP</t>
  </si>
  <si>
    <t>估算的项目工作量</t>
  </si>
  <si>
    <t>预测的项目总工作量(人天)</t>
  </si>
  <si>
    <t>产品立项阶段单位规模工作量</t>
  </si>
  <si>
    <t>迭代一生产率</t>
  </si>
  <si>
    <t>迭代二生产率</t>
  </si>
  <si>
    <t>迭代三生产率</t>
  </si>
  <si>
    <t>迭代四生产率</t>
  </si>
  <si>
    <t>迭代五生产率</t>
  </si>
  <si>
    <t>迭代六生产率</t>
  </si>
  <si>
    <t>系统集成与验收结项阶段单位规模工作量</t>
  </si>
  <si>
    <t>UOL</t>
  </si>
  <si>
    <t>第一次预测</t>
  </si>
  <si>
    <t>因子预测值</t>
  </si>
  <si>
    <t>特色线</t>
  </si>
  <si>
    <t>第二次预测</t>
  </si>
  <si>
    <t>第三次预测</t>
  </si>
  <si>
    <t>因子实际值</t>
  </si>
  <si>
    <t>非特色线</t>
  </si>
  <si>
    <t>第四次预测</t>
  </si>
  <si>
    <t>第五次预测</t>
  </si>
  <si>
    <t>单位规模工期模型预测</t>
  </si>
  <si>
    <t>模型公式：迭代单位规模工期=0.0568 + 2.530 迭代需求单位规模工期 + 0.558 迭代开发单位规模工期+ 0.877 迭代测试单位规模工期
单位规模工期=产品立项阶段单位规模工期+迭代一估算规模比例*迭代一单位规模工期+......+迭代N估算规模比例*迭代N单位规模工期+系统集成与验收结项阶段单位规模工期</t>
  </si>
  <si>
    <t>基线-总体</t>
  </si>
  <si>
    <t>说明：1. 项目目标设定后，在第一行填写计划值（如代码走查密度、测试用例覆盖密度、实际测试执行轮次），从而通过回归方程公式计算出预测的测试加权缺陷密度，计算出预测的测试发现缺陷数，与目标设定的测试发现缺陷数作对比，判断是否存在较大偏差，如果有，则分析原因并采取措施。
2. 当其中有一个或多个实际值时，则填写对应的实际值，其他仍然填写计划值，从而通过回归方程公式自动计算出预测的测试加权缺陷密度，计算出预测的测试发现缺陷数，与目标设定的测试发现缺陷数作对比，判断是否存在较大偏差，如果有，则分析原因并采取措施。</t>
  </si>
  <si>
    <t>估算的项目总工期</t>
  </si>
  <si>
    <t>预测的项目总工期(天)</t>
  </si>
  <si>
    <t>产品立项阶段单位规模工期</t>
  </si>
  <si>
    <t>迭代一单位规模工期</t>
  </si>
  <si>
    <t>迭代二单位规模工期</t>
  </si>
  <si>
    <t>迭代三单位规模工期</t>
  </si>
  <si>
    <t>迭代四单位规模工期</t>
  </si>
  <si>
    <t>迭代五单位规模工期</t>
  </si>
  <si>
    <t>迭代六单位规模工期</t>
  </si>
  <si>
    <t>系统集成与验收结项阶段单位规模工期</t>
  </si>
  <si>
    <t>资源线</t>
  </si>
  <si>
    <t>教学+智慧教育线</t>
  </si>
  <si>
    <t>第六次预测</t>
  </si>
  <si>
    <t>工作量偏差率模型预测</t>
  </si>
  <si>
    <t xml:space="preserve">模型公式：
工作量偏差率=产品立项阶段工作量比例*产品立项阶段工作量偏差率+迭代一工作量比例*迭代一工作量偏差率+......+迭代N工作量比例*迭代N工作量偏差率+系统集成与验收结项阶段工作量比例*系统集成与验收结项阶段工作量偏差率
迭代工作量偏差率=迭代需求比例*迭代需求工作量偏差率+迭代设计比例*迭代设计工作量偏差率+迭代开发比例*迭代开发工作量偏差率+迭代测试比例*迭代测试工作量偏差
</t>
  </si>
  <si>
    <t>说明：1.当编码阶段进度偏差率有实际值时，填写编码阶段实际值，测试阶段进度偏差率填写预计值，从而通过回归方程公式自动算出预测的项目总体进度偏差率，计算出项目预计出现的偏差天数。此时通过与目标设定的允许最大偏差天数作对比，判断是否存在较大偏差，如果有，则分析原因并采取措施。
2.当编码阶段进度偏差率、测试阶段进度偏差率有实际值时，填写实际值，从而通过回归方程公式自动算出预测的项目总体进度偏差率，计算出项目预计出现的偏差天数。此时通过与目标设定的允许最大偏差天数作对比，判断是否存在较大偏差，如果有，则分析原因并采取措施。</t>
  </si>
  <si>
    <t>项目总工作量（人天）</t>
  </si>
  <si>
    <t xml:space="preserve">工作量偏差率 </t>
  </si>
  <si>
    <t>允许的项目工作量偏差（人天）</t>
  </si>
  <si>
    <t>预测的项目工作量偏差（人天）</t>
  </si>
  <si>
    <t>产品立项阶段工作量偏差率</t>
  </si>
  <si>
    <t>迭代一工作量偏差率</t>
  </si>
  <si>
    <t>迭代二工作量偏差率</t>
  </si>
  <si>
    <t>迭代三工作量偏差率</t>
  </si>
  <si>
    <t>迭代四工作量偏差率</t>
  </si>
  <si>
    <t>迭代五工作量偏差率</t>
  </si>
  <si>
    <t>迭代六工作量偏差率</t>
  </si>
  <si>
    <t>系统集成与验收结项阶段工作量偏差率</t>
  </si>
  <si>
    <t>智慧教育线</t>
  </si>
  <si>
    <t>非智慧教育线</t>
  </si>
  <si>
    <t>PPM-V</t>
  </si>
  <si>
    <t>1、</t>
  </si>
  <si>
    <t>拟合回归模型</t>
  </si>
  <si>
    <t>生产率=1/(产品立项阶段单位规模工作量+迭代一工作量比例/迭代一生产率+......+迭代N工作量比例/迭代N生产率+系统集成与验收结项阶段单位规模工作量)</t>
  </si>
  <si>
    <t>工作量偏差率=产品立项阶段工作量比例*产品立项阶段工作量偏差率+迭代一工作量比例*迭代一工作量偏差率+......+迭代N工作量比例*迭代N工作量偏差率+系统集成与验收结项阶段工作量比例*系统集成与验收结项阶段工作量偏差率</t>
  </si>
  <si>
    <t>单位规模工期=产品立项阶段单位规模工期+迭代一估算规模比例*迭代一单位规模工期+......+迭代N估算规模比例*迭代N单位规模工期+系统集成与验收结项阶段单位规模工期</t>
  </si>
  <si>
    <t>遗留缺陷率=迭代一估算规模比例*迭代一遗留缺陷率+......+迭代N估算规模比例*迭代N遗留缺陷率</t>
  </si>
  <si>
    <t>产品立项阶段</t>
  </si>
  <si>
    <t>迭代一</t>
  </si>
  <si>
    <t>系统集成与验收结项阶段</t>
  </si>
  <si>
    <t>合计</t>
  </si>
  <si>
    <t>迭代需求</t>
  </si>
  <si>
    <t>迭代设计</t>
  </si>
  <si>
    <t>迭代开发</t>
  </si>
  <si>
    <t>迭代测试</t>
  </si>
  <si>
    <t>迭代SFP</t>
  </si>
  <si>
    <t>迭代二</t>
  </si>
  <si>
    <t>迭代三</t>
  </si>
  <si>
    <t>迭代四</t>
  </si>
  <si>
    <t>迭代五</t>
  </si>
  <si>
    <t>迭代六</t>
  </si>
  <si>
    <t>2、</t>
  </si>
  <si>
    <t>假设单元</t>
  </si>
  <si>
    <t>❶</t>
  </si>
  <si>
    <t>❷</t>
  </si>
  <si>
    <t>有实际值就取实际值，没有就取目标值</t>
  </si>
  <si>
    <t>❸</t>
  </si>
  <si>
    <t>找到回归模型把公式带进来</t>
  </si>
  <si>
    <t>定 义 假 设 单 元</t>
  </si>
  <si>
    <t>定 义 方 案 选 择</t>
  </si>
  <si>
    <t>定 义 预 测 单 元</t>
  </si>
  <si>
    <t>阶段（来自于前面的阶段）</t>
  </si>
  <si>
    <t>方案选择</t>
  </si>
  <si>
    <t>工作量偏差</t>
  </si>
  <si>
    <t>目标值</t>
  </si>
  <si>
    <t>实际值</t>
  </si>
  <si>
    <t>迭代阶段</t>
  </si>
  <si>
    <t>迭代阶段（迭代一）</t>
  </si>
  <si>
    <t>迭代一工作量偏差</t>
  </si>
  <si>
    <t>迭代一遗留缺陷率</t>
  </si>
  <si>
    <t>智慧</t>
  </si>
  <si>
    <t>迭代阶段（迭代二）</t>
  </si>
  <si>
    <t>非智慧</t>
  </si>
  <si>
    <t>迭代二工作量偏差</t>
  </si>
  <si>
    <t>迭代二遗留缺陷率</t>
  </si>
  <si>
    <t>迭代阶段（迭代三）</t>
  </si>
  <si>
    <t>迭代阶段（迭代四）</t>
  </si>
  <si>
    <t>迭代三工作量偏差</t>
  </si>
  <si>
    <t>迭代三遗留缺陷率</t>
  </si>
  <si>
    <t>迭代阶段（迭代五）</t>
  </si>
  <si>
    <t>迭代四工作量偏差</t>
  </si>
  <si>
    <t>迭代四遗留缺陷率</t>
  </si>
  <si>
    <t>迭代阶段（迭代六）</t>
  </si>
  <si>
    <t>迭代五工作量偏差</t>
  </si>
  <si>
    <t>迭代五遗留缺陷率</t>
  </si>
  <si>
    <t>迭代六工作量偏差</t>
  </si>
  <si>
    <t>迭代六遗留缺陷率</t>
  </si>
  <si>
    <t>背景色表示的意思</t>
  </si>
  <si>
    <t>●</t>
  </si>
  <si>
    <t>均值</t>
  </si>
  <si>
    <t>决策变量</t>
  </si>
  <si>
    <t>预测变量</t>
  </si>
  <si>
    <t>迭代生产率</t>
  </si>
  <si>
    <t>迭代生产率=0.6914 - 0.0939 迭代开发工作量偏差率 - 0.4371 迭代需求单位规模工作量 - 0.1958 迭代测试单位规模工作量</t>
  </si>
  <si>
    <t>迭代工作量偏差率</t>
  </si>
  <si>
    <t>迭代工作量偏差率=迭代需求工作量比例*迭代需求工作量偏差率+迭代设计工作量比例*迭代设计工作量偏差率+迭代开发工作量比例*迭代开发工作量偏差率+迭代测试工作量比例*迭代测试工作量偏差率</t>
  </si>
  <si>
    <t>迭代单位规模工期</t>
  </si>
  <si>
    <t>迭代单位规模工期=0.0568 + 2.530 迭代需求单位规模工期 + 0.558 迭代开发单位规模工期+ 0.877 迭代测试单位规模工期</t>
  </si>
  <si>
    <t>迭代遗留缺陷率</t>
  </si>
  <si>
    <t>迭代遗留缺陷率=0.04015 - 0.373 测试用例评审缺陷密度 - 0.01078 测试加权缺陷密度</t>
  </si>
  <si>
    <t>迭代测试加权缺陷密度</t>
  </si>
  <si>
    <t>迭代测试加权缺陷密度=0.699 + 0.01928 测试用例覆盖密度 - 2.262 代码走查缺陷密度</t>
  </si>
  <si>
    <t>工作量工期质量模型</t>
  </si>
  <si>
    <t>迭代开发阶段</t>
  </si>
  <si>
    <t>定义假设单元</t>
  </si>
  <si>
    <t>迭代需求过程</t>
  </si>
  <si>
    <t>迭代需求单位规模工期</t>
  </si>
  <si>
    <t>迭代需求单位规模工作量</t>
  </si>
  <si>
    <t>迭代需求工作量偏差率</t>
  </si>
  <si>
    <t>迭代开发过程</t>
  </si>
  <si>
    <t>迭代遗留缺陷率(智慧）</t>
  </si>
  <si>
    <t>原型+需求规格</t>
  </si>
  <si>
    <t>需求规格</t>
  </si>
  <si>
    <t>01迭代需求</t>
  </si>
  <si>
    <t>迭代遗留缺陷率(非智慧）</t>
  </si>
  <si>
    <t>原型</t>
  </si>
  <si>
    <t>02迭代设计</t>
  </si>
  <si>
    <t>迭代设计过程</t>
  </si>
  <si>
    <t>迭代设计单位规模工期</t>
  </si>
  <si>
    <t>迭代设计单位规模工作量</t>
  </si>
  <si>
    <t>迭代设计工作量偏差率</t>
  </si>
  <si>
    <t>03迭代开发</t>
  </si>
  <si>
    <t>全设计</t>
  </si>
  <si>
    <t>04迭代测试</t>
  </si>
  <si>
    <t xml:space="preserve">核心设计 </t>
  </si>
  <si>
    <t>简化设计</t>
  </si>
  <si>
    <t>迭代开发单位规模工期</t>
  </si>
  <si>
    <t>迭代开发工作量偏差率</t>
  </si>
  <si>
    <t>测试用例评审缺陷密度</t>
  </si>
  <si>
    <t>核心走查</t>
  </si>
  <si>
    <t>不走查</t>
  </si>
  <si>
    <t>迭代测试过程</t>
  </si>
  <si>
    <t>迭代测试单位规模工期</t>
  </si>
  <si>
    <t>迭代测试单位规模工作量</t>
  </si>
  <si>
    <t>迭代测试工作量偏差率</t>
  </si>
  <si>
    <t>测试加权的缺陷密度</t>
  </si>
  <si>
    <t>强测试</t>
  </si>
  <si>
    <t>弱测试</t>
  </si>
  <si>
    <t>迭代开发子过程</t>
  </si>
  <si>
    <t>测试用例覆盖密度</t>
  </si>
  <si>
    <t>进行完整的架构设计及系统设计，包括数据库设计、接口设计、UI设计、3D相关设计等。</t>
  </si>
  <si>
    <t>核心设计</t>
  </si>
  <si>
    <t>继承或简化架构设计（裁剪模板其他内容，只保留核心内容）；只针对核心模块做系统设计及其他涉及到的特殊类型设计，如3D设计、UI设计等。</t>
  </si>
  <si>
    <t>对设计过程和产物进行简化或裁剪，不要求输出正式的设计文档。</t>
  </si>
  <si>
    <t>对核心的代码进行走查</t>
  </si>
  <si>
    <t>功能100%覆盖+性能100%覆盖+轮次3-6轮</t>
  </si>
  <si>
    <t>功能100%覆盖+轮次为3轮</t>
  </si>
  <si>
    <t>需求稳定度</t>
  </si>
  <si>
    <t>说明：
1.需求变更产生的SFP变化=|新增SFP值| + |删除SFP值| + |修订的SFP值|。举例：新增一个需求，增加了20SFP，删除一个需求，减少了10SFP，修改一个需求，SFP改变了3FP，那这些需求变更产生的SFP变化为20+10+3=33
2.为什么客户需求稳定度中的“需求变更产生的SFP变化”和需求规格稳定度中的“需求变更产生的SFP变化”会不一样？客户需求的变化一定会引起需求规格的变化，但除了来自于客户需求的影响外，需求分析或分解时的错误也会引起需求规格出现波动，这个时候需求规格就会有额外的修改，从而导致SFP值发生变化。
3.需求稳定度=1-（变化的SFP/原SFP总数）。当需求稳定度值为最大值1时，表示需求稳定；该数值越小，表示需求稳定度越小，需求越不稳定；需求稳定度可能会出现负值，表示需求稳定度很低，低到为负值。</t>
  </si>
  <si>
    <t>度量一：客户需求稳定度</t>
  </si>
  <si>
    <t>目的：支持对项目质量、成本、进度的分析和控制</t>
  </si>
  <si>
    <t>度量单位：客户需求中的功能性和非功能性个数（即CR与NCR个数）</t>
  </si>
  <si>
    <t>过程名称</t>
  </si>
  <si>
    <t>初始需求总数</t>
  </si>
  <si>
    <t>变更的需求数</t>
  </si>
  <si>
    <r>
      <rPr>
        <b/>
        <sz val="10"/>
        <rFont val="宋体"/>
        <family val="3"/>
        <charset val="134"/>
      </rPr>
      <t>需求变更产生的S</t>
    </r>
    <r>
      <rPr>
        <b/>
        <sz val="10"/>
        <rFont val="宋体"/>
        <family val="3"/>
        <charset val="134"/>
      </rPr>
      <t>FP</t>
    </r>
    <r>
      <rPr>
        <b/>
        <sz val="10"/>
        <rFont val="宋体"/>
        <family val="3"/>
        <charset val="134"/>
      </rPr>
      <t>变化</t>
    </r>
  </si>
  <si>
    <t>变更前的SFP</t>
  </si>
  <si>
    <t xml:space="preserve"> 需求稳定度</t>
  </si>
  <si>
    <t>新增</t>
  </si>
  <si>
    <t>删除</t>
  </si>
  <si>
    <t>修订</t>
  </si>
  <si>
    <t>变更数合计</t>
  </si>
  <si>
    <t>需求过程</t>
  </si>
  <si>
    <t>设计过程</t>
  </si>
  <si>
    <t>开发过程</t>
  </si>
  <si>
    <t>测试过程</t>
  </si>
  <si>
    <t>累计</t>
  </si>
  <si>
    <t xml:space="preserve">度量二：需求规格稳定度 </t>
  </si>
  <si>
    <t>度量单位：软件瀑布开发项目SFP, 迭代项目需求任务条数，3D模型个数、场景数</t>
  </si>
  <si>
    <t>度量一:各活动各阶段工作量</t>
  </si>
  <si>
    <t>目的：为重新估算提供参考；为收集组织工作量分布数据提供输入；比较估计工作量的准确性并用以调整计划。</t>
  </si>
  <si>
    <t>度量单位：人日</t>
  </si>
  <si>
    <t>说明：工作量“总计”中的“计划”列数据来源于确定性估算表。各阶段的“实际”列数据来源于DevSuite计划与任务，“计划”列数据由公式自动计算，无需改动。</t>
  </si>
  <si>
    <t>总体</t>
  </si>
  <si>
    <t>度量活动</t>
  </si>
  <si>
    <t>总计</t>
  </si>
  <si>
    <t>各活动类型资源投入率</t>
  </si>
  <si>
    <t>各活动类型工作量比例</t>
  </si>
  <si>
    <t>计划各阶段工作量配比</t>
  </si>
  <si>
    <t>计划</t>
  </si>
  <si>
    <t>实际</t>
  </si>
  <si>
    <t>工程活动</t>
  </si>
  <si>
    <t>项目管理活动</t>
  </si>
  <si>
    <t>配置管理活动</t>
  </si>
  <si>
    <t>质量保证活动</t>
  </si>
  <si>
    <t>其他(风险预留)</t>
  </si>
  <si>
    <t>所有活动各阶段统计值</t>
  </si>
  <si>
    <t>当前SFP</t>
  </si>
  <si>
    <t>阶段资源投入率</t>
  </si>
  <si>
    <t>项目工作量偏差率</t>
  </si>
  <si>
    <t>阶段累计工作量偏差率</t>
  </si>
  <si>
    <t>各阶段工程活动工作量比例</t>
  </si>
  <si>
    <t>验收阶段</t>
  </si>
  <si>
    <t>度量定义</t>
  </si>
  <si>
    <t>阶段单位规模工作量=阶段实际工作量/当前SFP值</t>
  </si>
  <si>
    <t>目标</t>
  </si>
  <si>
    <t>计划数据</t>
  </si>
  <si>
    <t>实际数据</t>
  </si>
  <si>
    <t>阶段</t>
  </si>
  <si>
    <t>所有活动各过程统计值</t>
  </si>
  <si>
    <t>过程资源投入率</t>
  </si>
  <si>
    <t>过程累计工作量偏差率</t>
  </si>
  <si>
    <t>各过程工程活动工作量比例</t>
  </si>
  <si>
    <t>过程单位规模工作量=过程实际工作量/当前SFP值</t>
  </si>
  <si>
    <t>需求阶段</t>
  </si>
  <si>
    <t>设计阶段</t>
  </si>
  <si>
    <t>开发阶段</t>
  </si>
  <si>
    <t>测试阶段</t>
  </si>
  <si>
    <t>规模度量统计分析报告</t>
  </si>
  <si>
    <t>度量一：各阶段对软件产品规模的度量</t>
  </si>
  <si>
    <t>目的：比较估计规模的准确性并用以调整计划。</t>
  </si>
  <si>
    <r>
      <rPr>
        <sz val="10"/>
        <rFont val="宋体"/>
        <family val="3"/>
        <charset val="134"/>
      </rPr>
      <t>度量单位：</t>
    </r>
    <r>
      <rPr>
        <sz val="10"/>
        <rFont val="Times New Roman"/>
        <family val="1"/>
      </rPr>
      <t>SFP</t>
    </r>
  </si>
  <si>
    <t>复用程度</t>
  </si>
  <si>
    <t>标准功能点规模（SFP）</t>
  </si>
  <si>
    <t>复用的功能点（SFP）</t>
  </si>
  <si>
    <t>——</t>
  </si>
  <si>
    <t>迭代一需求</t>
  </si>
  <si>
    <t>迭代一设计</t>
  </si>
  <si>
    <t>迭代一开发</t>
  </si>
  <si>
    <t>迭代一测试</t>
  </si>
  <si>
    <t>迭代二需求</t>
  </si>
  <si>
    <t>迭代二设计</t>
  </si>
  <si>
    <t>迭代二开发</t>
  </si>
  <si>
    <t>迭代二测试</t>
  </si>
  <si>
    <t>迭代三需求</t>
  </si>
  <si>
    <t>迭代三设计</t>
  </si>
  <si>
    <t>迭代三开发</t>
  </si>
  <si>
    <t>迭代三测试</t>
  </si>
  <si>
    <t>迭代四需求</t>
  </si>
  <si>
    <t>迭代四设计</t>
  </si>
  <si>
    <t>迭代四开发</t>
  </si>
  <si>
    <t>迭代四测试</t>
  </si>
  <si>
    <t>迭代五需求</t>
  </si>
  <si>
    <t>迭代五设计</t>
  </si>
  <si>
    <t>迭代五开发</t>
  </si>
  <si>
    <t>迭代五测试</t>
  </si>
  <si>
    <t>迭代六需求</t>
  </si>
  <si>
    <t>迭代六设计</t>
  </si>
  <si>
    <t>迭代六开发</t>
  </si>
  <si>
    <t>迭代六测试</t>
  </si>
  <si>
    <t>度量二：项目生产率度量</t>
  </si>
  <si>
    <t>目的：统计软件产品标准功能点完成率，分析项目生产效率情况，计算公式为标准功能点总数除以总体工作量</t>
  </si>
  <si>
    <r>
      <rPr>
        <sz val="10"/>
        <rFont val="宋体"/>
        <family val="3"/>
        <charset val="134"/>
      </rPr>
      <t>度量单位：S</t>
    </r>
    <r>
      <rPr>
        <sz val="11"/>
        <color theme="1"/>
        <rFont val="宋体"/>
        <family val="3"/>
        <charset val="134"/>
      </rPr>
      <t>FP</t>
    </r>
    <r>
      <rPr>
        <sz val="10"/>
        <rFont val="宋体"/>
        <family val="3"/>
        <charset val="134"/>
      </rPr>
      <t>/人日</t>
    </r>
  </si>
  <si>
    <t>项目规模</t>
  </si>
  <si>
    <t>实际工作量</t>
  </si>
  <si>
    <t>度量三：技术复杂度</t>
  </si>
  <si>
    <t>目的1：支持对项目进度偏差、生产率、质量的分析，计算公式TCF = 0.6 + 0.01 x ∑（技术复杂度影响因素）</t>
  </si>
  <si>
    <t>度量单位：0</t>
  </si>
  <si>
    <t>项目进度</t>
  </si>
  <si>
    <t>度量一： 项目进度偏差</t>
  </si>
  <si>
    <t>目的：控制项目的进度</t>
  </si>
  <si>
    <t>度量单位：计划时间取“确定性估算总体估算与计划表”中开始及完成时间，实际时间提取项目过程中实际开始及完成时间</t>
  </si>
  <si>
    <t>总体单位规模工期</t>
  </si>
  <si>
    <t>SPE/Phase</t>
  </si>
  <si>
    <t>计划开始时间</t>
  </si>
  <si>
    <t>计划完成时间</t>
  </si>
  <si>
    <t>实际开始时间</t>
  </si>
  <si>
    <t>实际完成时间</t>
  </si>
  <si>
    <t>变更后计划开始时间</t>
  </si>
  <si>
    <t>变更后计划结束时间</t>
  </si>
  <si>
    <t>实际工期</t>
  </si>
  <si>
    <t>阶段单位规模工期</t>
  </si>
  <si>
    <t>阶段累计偏差率</t>
  </si>
  <si>
    <t>偏差分析</t>
  </si>
  <si>
    <t>改进措施</t>
  </si>
  <si>
    <t>项目数据</t>
  </si>
  <si>
    <t>周次</t>
  </si>
  <si>
    <t>……第N周</t>
  </si>
  <si>
    <t>说明：
1.周次的进度偏差取自Project，但请注意，Project中的值填入度量表时需要取相反数，即正数表示延迟，负数表示提前；
2.如需增加或删除周次，请点击上面的按钮；
3.最后一列请勿人为删除，否则将导致表格出错</t>
  </si>
  <si>
    <t>度量二：项目周期压力系数</t>
  </si>
  <si>
    <t>目的：通过项目压力系,判断项目受外在因素的影响有大小,从来</t>
  </si>
  <si>
    <t>度量单位:天数（工作日）</t>
  </si>
  <si>
    <t>项目周期压力系数</t>
  </si>
  <si>
    <t>估算工期</t>
  </si>
  <si>
    <t>内定工期</t>
  </si>
  <si>
    <t>度量二：估算的偏差</t>
  </si>
  <si>
    <t>目的：了解各级估算之前的偏差,形成基线,便于研发提供更加工期结果更加准确</t>
  </si>
  <si>
    <t>度量单位: 人月、SFP</t>
  </si>
  <si>
    <t>估算阶段</t>
  </si>
  <si>
    <t>量级估算
（人月）</t>
  </si>
  <si>
    <t>迭代一确定性/预估算</t>
  </si>
  <si>
    <t>迭代二确定性/预估算</t>
  </si>
  <si>
    <t>迭代三确定性/预估算</t>
  </si>
  <si>
    <t>迭代四确定性/预估算</t>
  </si>
  <si>
    <t>迭代五确定性/预估算</t>
  </si>
  <si>
    <t>迭代六确定性/预估算</t>
  </si>
  <si>
    <t>各迭代偏差</t>
  </si>
  <si>
    <t xml:space="preserve"> 量级估算与预算估算偏差</t>
  </si>
  <si>
    <t>预算估算与确定性估算偏差</t>
  </si>
  <si>
    <t>过程产出缺陷度量统计分析报告</t>
  </si>
  <si>
    <t>目的：控制过程质量
度量单位：个/产出规模</t>
  </si>
  <si>
    <t>说明：本页缺陷数据来源于评审报告</t>
  </si>
  <si>
    <t>度量一：客户需求说明书评审缺陷密度</t>
  </si>
  <si>
    <t>评审次数</t>
  </si>
  <si>
    <t>缺陷级别</t>
  </si>
  <si>
    <t>解决问题数</t>
  </si>
  <si>
    <t>遗留问题数</t>
  </si>
  <si>
    <t>问题总数</t>
  </si>
  <si>
    <t>评审规模（页）</t>
  </si>
  <si>
    <t>评审花费工作量（人时）</t>
  </si>
  <si>
    <t>缺陷密度
（个/页）</t>
  </si>
  <si>
    <t>评审投入度（人时/页）</t>
  </si>
  <si>
    <t>P1(致命)缺陷</t>
  </si>
  <si>
    <t>P2(严重)缺陷</t>
  </si>
  <si>
    <t>P3(一般)缺陷</t>
  </si>
  <si>
    <t>P4(微小)缺陷</t>
  </si>
  <si>
    <t>P5(建议)缺陷</t>
  </si>
  <si>
    <t>迭代N</t>
  </si>
  <si>
    <t>度量二：需求规格说明书评审缺陷密度</t>
  </si>
  <si>
    <t>度量三：设计评审缺陷密度</t>
  </si>
  <si>
    <t>度量四：测试用例评审缺陷密度</t>
  </si>
  <si>
    <t>评审规模（条）</t>
  </si>
  <si>
    <t>缺陷密度
（个/条）</t>
  </si>
  <si>
    <t>度量四：代码走查缺陷密度</t>
  </si>
  <si>
    <t>走查次数</t>
  </si>
  <si>
    <t>评审规模（SFP）</t>
  </si>
  <si>
    <t>走查花费工作量（人时）</t>
  </si>
  <si>
    <t>缺陷密度
（个/SFP）</t>
  </si>
  <si>
    <t>走查投入度（人时/SFP）</t>
  </si>
  <si>
    <t>迭代N走查</t>
  </si>
  <si>
    <t>度量五：测试用例覆盖密度</t>
  </si>
  <si>
    <t>迭代</t>
  </si>
  <si>
    <t>用例设计数</t>
  </si>
  <si>
    <t>迭代规模（SFP）</t>
  </si>
  <si>
    <t>测试用例覆盖密度
（条/SFP）</t>
  </si>
  <si>
    <t>功能用例设计数</t>
  </si>
  <si>
    <t>性能用例设计数</t>
  </si>
  <si>
    <t>测试及验收缺陷度量统计分析报告</t>
  </si>
  <si>
    <t>度量一：测试及验收发现的缺陷:</t>
  </si>
  <si>
    <t>目的：评价产品的发布前的质量</t>
  </si>
  <si>
    <t>度量单位：个/SFP</t>
  </si>
  <si>
    <t>说明：本页缺陷数据来源于缺陷库</t>
  </si>
  <si>
    <t>P1(致命)</t>
  </si>
  <si>
    <t>P2(严重)</t>
  </si>
  <si>
    <t>P3(一般)</t>
  </si>
  <si>
    <t>P4(微小)</t>
  </si>
  <si>
    <t>P5(建议)</t>
  </si>
  <si>
    <t>测试方式选择：</t>
  </si>
  <si>
    <t>验收方式选择：</t>
  </si>
  <si>
    <t>内部验收</t>
  </si>
  <si>
    <t>测试缺陷加权分</t>
  </si>
  <si>
    <t>缺陷收集节点</t>
  </si>
  <si>
    <t>解决缺陷加权数</t>
  </si>
  <si>
    <t>遗留缺陷加权数</t>
  </si>
  <si>
    <t>缺陷总数</t>
  </si>
  <si>
    <t>规模(SFP)</t>
  </si>
  <si>
    <t>缺陷密度</t>
  </si>
  <si>
    <t>测试第N轮</t>
  </si>
  <si>
    <t>测试合计</t>
  </si>
  <si>
    <t>遗留缺陷</t>
  </si>
  <si>
    <t>度量二:准入测试的通过率</t>
  </si>
  <si>
    <t>度量三：测试的计划执行轮次及实际的执行轮次</t>
  </si>
  <si>
    <t>目的：促进公司级产品质量提高,评估开发的版本质量</t>
  </si>
  <si>
    <t>目的：</t>
  </si>
  <si>
    <t>度量单位：</t>
  </si>
  <si>
    <t>度量单位：次数</t>
  </si>
  <si>
    <t>准入测试用例的通过率</t>
  </si>
  <si>
    <t>准入测试用例不通过条数</t>
  </si>
  <si>
    <t>通过率</t>
  </si>
  <si>
    <t>测试轮次</t>
  </si>
  <si>
    <t>计划的执行轮次</t>
  </si>
  <si>
    <t>实际执行的轮次</t>
  </si>
  <si>
    <t>准入测试用例的总数</t>
  </si>
  <si>
    <t>准入测试通过率</t>
  </si>
  <si>
    <t>准入不通过次数</t>
  </si>
  <si>
    <t>转测试总次数</t>
  </si>
  <si>
    <t>度量四：缺陷来源(引入阶段)</t>
  </si>
  <si>
    <t>目的：评估产品质量开展根因分析</t>
  </si>
  <si>
    <t>度量单位：缺陷个数</t>
  </si>
  <si>
    <t>项目阶段</t>
  </si>
  <si>
    <t>数量</t>
  </si>
  <si>
    <t>编码阶段</t>
  </si>
  <si>
    <t>无</t>
  </si>
  <si>
    <t>其他</t>
  </si>
  <si>
    <t>度量五：缺陷位置</t>
  </si>
  <si>
    <t>目的：通过指标判断缺陷存在的位置,评估产品质量</t>
  </si>
  <si>
    <t>缺陷位置</t>
  </si>
  <si>
    <t>环境</t>
  </si>
  <si>
    <t>后台</t>
  </si>
  <si>
    <t>前端</t>
  </si>
  <si>
    <t>不是缺陷</t>
  </si>
  <si>
    <t>度量六：缺陷类型</t>
  </si>
  <si>
    <t>目的:通过缺陷类型评估开发的产品质量</t>
  </si>
  <si>
    <t>单位:缺陷个数</t>
  </si>
  <si>
    <t>度量数据来源: Devsuite</t>
  </si>
  <si>
    <t>缺陷类型</t>
  </si>
  <si>
    <t>需求问题</t>
  </si>
  <si>
    <t>功能性错误</t>
  </si>
  <si>
    <t>UI问题</t>
  </si>
  <si>
    <t>UED</t>
  </si>
  <si>
    <t>数据错误</t>
  </si>
  <si>
    <t>安全性问题</t>
  </si>
  <si>
    <t>前端问题</t>
  </si>
  <si>
    <t>兼容性问题</t>
  </si>
  <si>
    <t>未确定</t>
  </si>
  <si>
    <t>人员度量统计分析报告</t>
  </si>
  <si>
    <t>度量一：项目组成员每周的工作量投入情况</t>
  </si>
  <si>
    <t>角色</t>
  </si>
  <si>
    <t>开发工程师</t>
  </si>
  <si>
    <t>UI及美工工程师</t>
  </si>
  <si>
    <t>策划工程师</t>
  </si>
  <si>
    <t>测试工程师</t>
  </si>
  <si>
    <t>配置管理员</t>
  </si>
  <si>
    <t>质量保证</t>
  </si>
  <si>
    <t>其他人员</t>
  </si>
  <si>
    <t>目的：度量每周人员投入情况，为计划时安排资源提供输入</t>
  </si>
  <si>
    <t>累计工作量</t>
  </si>
  <si>
    <t>度量单位：项目成员每周投入的工作量（人天）</t>
  </si>
  <si>
    <t>工作量比例</t>
  </si>
  <si>
    <t>说明：本页工时数据来源于devsuite、工时系统或个人周报；“要求的人员业务知识”数据来源于“确定性估算总体估算与计划表”</t>
  </si>
  <si>
    <t>项目角色</t>
  </si>
  <si>
    <t>项目成员</t>
  </si>
  <si>
    <t>工作年限</t>
  </si>
  <si>
    <t>要求的
技能系数</t>
  </si>
  <si>
    <t>实际的
技能系数</t>
  </si>
  <si>
    <t>要求的
人员业务知识</t>
  </si>
  <si>
    <t>实际的
人员业务知识</t>
  </si>
  <si>
    <t>产品经理</t>
  </si>
  <si>
    <t>王璐欣</t>
  </si>
  <si>
    <t>刘珊珊</t>
  </si>
  <si>
    <t>罗政斌</t>
  </si>
  <si>
    <t>聂欢欢</t>
  </si>
  <si>
    <t>程永娟</t>
  </si>
  <si>
    <t>架构师</t>
  </si>
  <si>
    <t>冯亚</t>
  </si>
  <si>
    <t>UI及美工</t>
  </si>
  <si>
    <t>徐玲</t>
  </si>
  <si>
    <t>董俊豪</t>
  </si>
  <si>
    <t>高雅倩</t>
  </si>
  <si>
    <t>吕奎</t>
  </si>
  <si>
    <t>周开杰</t>
  </si>
  <si>
    <t>王博海</t>
  </si>
  <si>
    <t>李燃</t>
  </si>
  <si>
    <t>徐欢</t>
  </si>
  <si>
    <t>夏丽</t>
  </si>
  <si>
    <t>夏文超</t>
  </si>
  <si>
    <t>谢晓飞</t>
  </si>
  <si>
    <t>张倩倩</t>
  </si>
  <si>
    <t>胡乐</t>
  </si>
  <si>
    <t>郭微</t>
  </si>
  <si>
    <t>苗家杭</t>
  </si>
  <si>
    <t>宋丽华</t>
  </si>
  <si>
    <t>吴杰</t>
  </si>
  <si>
    <t>盛成龙</t>
  </si>
  <si>
    <t>李洋</t>
  </si>
  <si>
    <t>黄超</t>
  </si>
  <si>
    <t>罗彬</t>
  </si>
  <si>
    <t>黄琪</t>
  </si>
  <si>
    <t>彭华</t>
  </si>
  <si>
    <t>刘燕燕</t>
  </si>
  <si>
    <t>操绍平</t>
  </si>
  <si>
    <t>房雷</t>
  </si>
  <si>
    <t>唐倩</t>
  </si>
  <si>
    <t>吴正洲</t>
  </si>
  <si>
    <t>孙继雷</t>
  </si>
  <si>
    <t>陈春</t>
  </si>
  <si>
    <t>李婷</t>
  </si>
  <si>
    <t>质量保证工程师</t>
  </si>
  <si>
    <t>金灼</t>
  </si>
  <si>
    <t>度量二：团队平均技能系数</t>
  </si>
  <si>
    <t>目的：度量团队的整体技能水平，该指标越高，说明项目团队的整体技能水平越高。</t>
  </si>
  <si>
    <t>团队技能平均系数</t>
  </si>
  <si>
    <t>策划团队</t>
  </si>
  <si>
    <t>需求分析</t>
  </si>
  <si>
    <t>开发团队</t>
  </si>
  <si>
    <t>测试团队</t>
  </si>
  <si>
    <t>UI及美工团队</t>
  </si>
  <si>
    <t>架构师团队</t>
  </si>
  <si>
    <t>配置管理工程师</t>
  </si>
  <si>
    <t>度量三：各阶段资源到位率</t>
  </si>
  <si>
    <t>目的：度量各阶段开发人员数量，为计划时安排资源提供输入</t>
  </si>
  <si>
    <t>度量单位：人员数量</t>
  </si>
  <si>
    <t>计划投入人数</t>
  </si>
  <si>
    <t>实际到位人数</t>
  </si>
  <si>
    <t>各阶段资源到位率</t>
  </si>
  <si>
    <t>度量四：人员变动率 (不考虑全职兼职，按人头计算)</t>
  </si>
  <si>
    <t>目的：评估团队的稳定性</t>
  </si>
  <si>
    <t>度量单位：阶段开发人员数（按人次计）</t>
  </si>
  <si>
    <t>起始人数</t>
  </si>
  <si>
    <t>新入职人员</t>
  </si>
  <si>
    <t>离职人数</t>
  </si>
  <si>
    <t>内部调入</t>
  </si>
  <si>
    <t>内部调出</t>
  </si>
  <si>
    <t>实际人数</t>
  </si>
  <si>
    <t>变动率</t>
  </si>
  <si>
    <t>度量五：稼动率 各阶段的工作量投入情况分析</t>
  </si>
  <si>
    <t>目的：项目的稼动率，该指标&gt;1表示团队的加班情况越明显，指标&lt;0表示资源使用不充分。</t>
  </si>
  <si>
    <t>度量的单位:</t>
  </si>
  <si>
    <t>计划投入工作量</t>
  </si>
  <si>
    <t>实际投入工作量</t>
  </si>
  <si>
    <t>项目人员业务知识基本信息</t>
  </si>
  <si>
    <t>具备业务知识
(根据项目的实际情况调整)</t>
  </si>
  <si>
    <t>研发流程</t>
  </si>
  <si>
    <t>项目管理</t>
  </si>
  <si>
    <t>度量分析</t>
  </si>
  <si>
    <t>代码规范</t>
  </si>
  <si>
    <t>业务知识</t>
  </si>
  <si>
    <t>数据库知识</t>
  </si>
  <si>
    <t>其他知识</t>
  </si>
  <si>
    <t>是否为核心业务知识</t>
  </si>
  <si>
    <t>否</t>
  </si>
  <si>
    <t>是</t>
  </si>
  <si>
    <t>项目成员信息</t>
  </si>
  <si>
    <t>√</t>
  </si>
  <si>
    <t>N/A</t>
  </si>
  <si>
    <t>注:单个项目成员的业务知识的掌握根据以下条件判断
1.标识为核心业务知识的，必须全部掌握，否则视为该成员不具备业务知识；
2.在条件1满足的前提下，还要判断整体业务知识掌握程度是否达到50%及以上，否则视为该成员不具备业务知识；
3.该项目成员不需掌握的业务知识，标记为“N/A”,不参与判断。</t>
  </si>
  <si>
    <t>1、识别异常点</t>
  </si>
  <si>
    <t>“进度偏差”控制图，迭代一测试过程的进度偏差超出上限。</t>
  </si>
  <si>
    <t>2、过程相关数据收集及分析</t>
  </si>
  <si>
    <t>1）迭代一测试过程进度分析</t>
  </si>
  <si>
    <t>活动名称</t>
  </si>
  <si>
    <t>计划工期(天)</t>
  </si>
  <si>
    <t>实际工期（天）</t>
  </si>
  <si>
    <t>偏差率</t>
  </si>
  <si>
    <t>测试工期</t>
  </si>
  <si>
    <t>根据测试阶段计划工期和实际工期数据的对比，偏差率为36.4%。</t>
  </si>
  <si>
    <t>测试过程工期数据异常</t>
  </si>
  <si>
    <t>2）性能测试活动分析</t>
  </si>
  <si>
    <t xml:space="preserve">    </t>
  </si>
  <si>
    <t>功能进度偏差</t>
  </si>
  <si>
    <t>性能进度偏差</t>
  </si>
  <si>
    <t>通过现有度量数据，可以得出迭代一性能测试进度偏差超过上限，可能有以下原因：</t>
  </si>
  <si>
    <t>3、原因分析</t>
  </si>
  <si>
    <t>组织会议，对测试阶段工期变大的原因进行分析，如下：</t>
  </si>
  <si>
    <t>分析问题及其影响程度</t>
  </si>
  <si>
    <t xml:space="preserve">序号 </t>
  </si>
  <si>
    <t>问题描述</t>
  </si>
  <si>
    <t>影响程度</t>
  </si>
  <si>
    <t>首页模块的性能要求较高，且技术复杂度较高，导致调优难度增加</t>
  </si>
  <si>
    <t>原开发人员离职，新开发人员对业务代码的学习和理解，增加了工作量</t>
  </si>
  <si>
    <t>性能测试服务器申请审批缓慢导致进度偏差</t>
  </si>
  <si>
    <t>性能测试需求场景流程复杂，测试脚本输出导致进度偏差</t>
  </si>
  <si>
    <t>功能测试进度慢，没有及时提交一个稳定的版本，以供性能测试导致</t>
  </si>
  <si>
    <t>根据分析的数据，绘制Pareto 图</t>
  </si>
  <si>
    <t>４、总结</t>
  </si>
  <si>
    <t xml:space="preserve">1、首页模块的性能要求较高，且技术复杂度较高，导致调优难度增加
2、原版本开发人员离职，新开发人员对业务代码的学习和理解，增加项目工期
</t>
  </si>
  <si>
    <t>5、改进行动</t>
  </si>
  <si>
    <t>短期措施：</t>
  </si>
  <si>
    <t>1，剥离迭代一的测试人员和调优开发人员，其余开发人员和测试人员释放，提前介入迭代二的需求开发和分析</t>
  </si>
  <si>
    <t>2，向上级请示，协调技术专家，解决调优过程中的难点</t>
  </si>
  <si>
    <t>长期措施：</t>
  </si>
  <si>
    <t>1，加强开发人员的调优技能的培训，提高开发人员的性能调优技能水平。</t>
  </si>
  <si>
    <t>6、改进效果</t>
  </si>
  <si>
    <t>本项目：</t>
  </si>
  <si>
    <t>有效的解决了性能调优难点，缓解了进度偏差的进一步蔓延</t>
  </si>
  <si>
    <t>后续项目</t>
  </si>
  <si>
    <t>1.缩短了一定的迭代二的需求开发和设计阶段的时间。</t>
  </si>
  <si>
    <t>元旦</t>
  </si>
  <si>
    <t>春节</t>
  </si>
  <si>
    <t>清明</t>
  </si>
  <si>
    <t>劳动</t>
  </si>
  <si>
    <t>端午</t>
  </si>
  <si>
    <t>中秋</t>
  </si>
  <si>
    <t>国庆</t>
  </si>
  <si>
    <t>2019年元旦</t>
  </si>
</sst>
</file>

<file path=xl/styles.xml><?xml version="1.0" encoding="utf-8"?>
<styleSheet xmlns="http://schemas.openxmlformats.org/spreadsheetml/2006/main" xmlns:mc="http://schemas.openxmlformats.org/markup-compatibility/2006" xmlns:x14ac="http://schemas.microsoft.com/office/spreadsheetml/2009/9/ac" mc:Ignorable="x14ac">
  <numFmts count="23">
    <numFmt numFmtId="178" formatCode="0.0000_);[Red]\(0.0000\)"/>
    <numFmt numFmtId="179" formatCode="yyyy/m/d;@"/>
    <numFmt numFmtId="180" formatCode="0.000_ "/>
    <numFmt numFmtId="181" formatCode="0.0_ "/>
    <numFmt numFmtId="182" formatCode="&quot;$&quot;#,##0_);[Red]\(&quot;$&quot;#,##0\)"/>
    <numFmt numFmtId="183" formatCode="_(&quot;$&quot;* #,##0.00_);_(&quot;$&quot;* \(#,##0.00\);_(&quot;$&quot;* &quot;-&quot;??_);_(@_)"/>
    <numFmt numFmtId="184" formatCode="yyyy\/mm\/dd"/>
    <numFmt numFmtId="185" formatCode="0_);[Red]\(0\)"/>
    <numFmt numFmtId="186" formatCode="#,##0;\-#,##0;&quot;-&quot;"/>
    <numFmt numFmtId="187" formatCode="0_ "/>
    <numFmt numFmtId="188" formatCode="0.0000_ "/>
    <numFmt numFmtId="189" formatCode="_(* #,##0.00_);_(* \(#,##0.00\);_(* &quot;-&quot;??_);_(@_)"/>
    <numFmt numFmtId="190" formatCode="0.00_);[Red]\(0.00\)"/>
    <numFmt numFmtId="191" formatCode="0.00_ "/>
    <numFmt numFmtId="192" formatCode="_(&quot;$&quot;* #,##0_);_(&quot;$&quot;* \(#,##0\);_(&quot;$&quot;* &quot;-&quot;_);_(@_)"/>
    <numFmt numFmtId="193" formatCode="0.000000_ "/>
    <numFmt numFmtId="194" formatCode="_(* #,##0_);_(* \(#,##0\);_(* &quot;-&quot;_);_(@_)"/>
    <numFmt numFmtId="195" formatCode="0.000_);[Red]\(0.000\)"/>
    <numFmt numFmtId="196" formatCode="_ &quot;\&quot;* #,##0.00_ ;_ &quot;\&quot;* \-#,##0.00_ ;_ &quot;\&quot;* &quot;-&quot;??_ ;_ @_ "/>
    <numFmt numFmtId="197" formatCode="0.00000_ "/>
    <numFmt numFmtId="198" formatCode="0.0%"/>
    <numFmt numFmtId="199" formatCode="_ &quot;\&quot;* #,##0_ ;_ &quot;\&quot;* \-#,##0_ ;_ &quot;\&quot;* &quot;-&quot;_ ;_ @_ "/>
    <numFmt numFmtId="200" formatCode="m/d"/>
  </numFmts>
  <fonts count="153">
    <font>
      <sz val="11"/>
      <color theme="1"/>
      <name val="宋体"/>
      <charset val="134"/>
      <scheme val="minor"/>
    </font>
    <font>
      <sz val="10"/>
      <color theme="1"/>
      <name val="宋体"/>
      <charset val="134"/>
      <scheme val="minor"/>
    </font>
    <font>
      <sz val="10"/>
      <name val="微软雅黑"/>
      <charset val="134"/>
    </font>
    <font>
      <sz val="12"/>
      <name val="微软雅黑"/>
      <charset val="134"/>
    </font>
    <font>
      <b/>
      <sz val="12"/>
      <name val="微软雅黑"/>
      <charset val="134"/>
    </font>
    <font>
      <b/>
      <sz val="9"/>
      <color theme="0"/>
      <name val="宋体"/>
      <charset val="134"/>
    </font>
    <font>
      <sz val="9"/>
      <color theme="1"/>
      <name val="宋体"/>
      <charset val="134"/>
    </font>
    <font>
      <sz val="9"/>
      <color rgb="FFFF0000"/>
      <name val="宋体"/>
      <charset val="134"/>
    </font>
    <font>
      <b/>
      <sz val="10"/>
      <color indexed="9"/>
      <name val="微软雅黑"/>
      <charset val="134"/>
    </font>
    <font>
      <sz val="10"/>
      <color rgb="FF000000"/>
      <name val="宋体"/>
      <charset val="134"/>
      <scheme val="minor"/>
    </font>
    <font>
      <b/>
      <sz val="10"/>
      <name val="微软雅黑"/>
      <charset val="134"/>
    </font>
    <font>
      <b/>
      <sz val="10"/>
      <color rgb="FFFFFFFF"/>
      <name val="微软雅黑"/>
      <charset val="134"/>
    </font>
    <font>
      <sz val="10"/>
      <color rgb="FF000000"/>
      <name val="微软雅黑"/>
      <charset val="134"/>
    </font>
    <font>
      <sz val="12"/>
      <name val="宋体"/>
      <charset val="134"/>
    </font>
    <font>
      <sz val="9"/>
      <color theme="1"/>
      <name val="宋体"/>
      <charset val="134"/>
      <scheme val="minor"/>
    </font>
    <font>
      <sz val="10"/>
      <color rgb="FF3A31F7"/>
      <name val="宋体"/>
      <charset val="134"/>
      <scheme val="minor"/>
    </font>
    <font>
      <sz val="10"/>
      <name val="宋体"/>
      <charset val="134"/>
      <scheme val="minor"/>
    </font>
    <font>
      <sz val="10"/>
      <name val="宋体"/>
      <charset val="134"/>
    </font>
    <font>
      <sz val="16"/>
      <name val="宋体"/>
      <charset val="134"/>
    </font>
    <font>
      <sz val="10"/>
      <name val="Times New Roman"/>
      <family val="1"/>
    </font>
    <font>
      <sz val="10"/>
      <color rgb="FFFF0000"/>
      <name val="宋体"/>
      <charset val="134"/>
    </font>
    <font>
      <b/>
      <sz val="10"/>
      <name val="宋体"/>
      <charset val="134"/>
    </font>
    <font>
      <sz val="16"/>
      <name val="Times New Roman"/>
      <family val="1"/>
    </font>
    <font>
      <b/>
      <sz val="10"/>
      <color theme="1"/>
      <name val="宋体"/>
      <charset val="134"/>
      <scheme val="minor"/>
    </font>
    <font>
      <sz val="9"/>
      <name val="宋体"/>
      <charset val="134"/>
    </font>
    <font>
      <sz val="9"/>
      <color rgb="FF000000"/>
      <name val="宋体"/>
      <charset val="134"/>
    </font>
    <font>
      <sz val="10"/>
      <color theme="0"/>
      <name val="宋体"/>
      <charset val="134"/>
    </font>
    <font>
      <b/>
      <sz val="10"/>
      <color theme="0"/>
      <name val="宋体"/>
      <charset val="134"/>
    </font>
    <font>
      <sz val="10"/>
      <color theme="1"/>
      <name val="宋体"/>
      <charset val="134"/>
    </font>
    <font>
      <sz val="22"/>
      <name val="宋体"/>
      <charset val="134"/>
    </font>
    <font>
      <sz val="10"/>
      <color theme="5"/>
      <name val="宋体"/>
      <charset val="134"/>
    </font>
    <font>
      <sz val="10"/>
      <color indexed="12"/>
      <name val="宋体"/>
      <charset val="134"/>
    </font>
    <font>
      <b/>
      <sz val="10"/>
      <name val="Times New Roman"/>
      <family val="1"/>
    </font>
    <font>
      <sz val="10"/>
      <color rgb="FFC00000"/>
      <name val="宋体"/>
      <charset val="134"/>
    </font>
    <font>
      <sz val="10"/>
      <color rgb="FF0066FF"/>
      <name val="宋体"/>
      <charset val="134"/>
    </font>
    <font>
      <b/>
      <sz val="10"/>
      <color theme="1"/>
      <name val="宋体"/>
      <charset val="134"/>
    </font>
    <font>
      <b/>
      <sz val="12"/>
      <name val="宋体"/>
      <charset val="134"/>
    </font>
    <font>
      <b/>
      <sz val="16"/>
      <name val="宋体"/>
      <charset val="134"/>
    </font>
    <font>
      <sz val="9"/>
      <color rgb="FFFFFF00"/>
      <name val="微软雅黑"/>
      <charset val="134"/>
    </font>
    <font>
      <sz val="9"/>
      <color rgb="FFFFFF00"/>
      <name val="宋体"/>
      <charset val="134"/>
      <scheme val="minor"/>
    </font>
    <font>
      <b/>
      <sz val="9"/>
      <name val="微软雅黑"/>
      <charset val="134"/>
    </font>
    <font>
      <b/>
      <sz val="9"/>
      <color indexed="9"/>
      <name val="微软雅黑"/>
      <charset val="134"/>
    </font>
    <font>
      <sz val="9"/>
      <name val="微软雅黑"/>
      <charset val="134"/>
    </font>
    <font>
      <sz val="9"/>
      <color theme="1"/>
      <name val="微软雅黑"/>
      <charset val="134"/>
    </font>
    <font>
      <sz val="9"/>
      <color rgb="FFFF0000"/>
      <name val="微软雅黑"/>
      <charset val="134"/>
    </font>
    <font>
      <sz val="9"/>
      <color rgb="FF92D050"/>
      <name val="宋体"/>
      <charset val="134"/>
      <scheme val="minor"/>
    </font>
    <font>
      <sz val="9"/>
      <color theme="8" tint="0.39942625202185128"/>
      <name val="宋体"/>
      <charset val="134"/>
      <scheme val="minor"/>
    </font>
    <font>
      <b/>
      <sz val="10"/>
      <color rgb="FF000000"/>
      <name val="宋体"/>
      <charset val="134"/>
      <scheme val="minor"/>
    </font>
    <font>
      <sz val="10"/>
      <color rgb="FF000000"/>
      <name val="Symbol"/>
      <charset val="2"/>
    </font>
    <font>
      <sz val="9"/>
      <color rgb="FF000000"/>
      <name val="微软雅黑"/>
      <charset val="134"/>
    </font>
    <font>
      <sz val="9"/>
      <color theme="8" tint="0.39936521500289923"/>
      <name val="宋体"/>
      <charset val="134"/>
      <scheme val="minor"/>
    </font>
    <font>
      <b/>
      <sz val="14"/>
      <color indexed="9"/>
      <name val="宋体"/>
      <charset val="134"/>
    </font>
    <font>
      <sz val="9"/>
      <color indexed="9"/>
      <name val="宋体"/>
      <charset val="134"/>
    </font>
    <font>
      <b/>
      <sz val="10"/>
      <color indexed="9"/>
      <name val="宋体"/>
      <charset val="134"/>
    </font>
    <font>
      <sz val="10"/>
      <color indexed="8"/>
      <name val="宋体"/>
      <charset val="134"/>
    </font>
    <font>
      <sz val="10"/>
      <color rgb="FF000000"/>
      <name val="宋体"/>
      <charset val="134"/>
    </font>
    <font>
      <sz val="10"/>
      <color indexed="9"/>
      <name val="宋体"/>
      <charset val="134"/>
    </font>
    <font>
      <sz val="11"/>
      <color theme="1"/>
      <name val="宋体"/>
      <charset val="134"/>
      <scheme val="minor"/>
    </font>
    <font>
      <i/>
      <sz val="10"/>
      <color rgb="FF0000FF"/>
      <name val="宋体"/>
      <charset val="134"/>
    </font>
    <font>
      <b/>
      <sz val="26"/>
      <color theme="4" tint="-0.499984740745262"/>
      <name val="微软雅黑"/>
      <charset val="134"/>
    </font>
    <font>
      <b/>
      <sz val="14"/>
      <color indexed="9"/>
      <name val="微软雅黑"/>
      <charset val="134"/>
    </font>
    <font>
      <sz val="10"/>
      <color theme="1"/>
      <name val="微软雅黑"/>
      <charset val="134"/>
    </font>
    <font>
      <i/>
      <sz val="10"/>
      <color rgb="FF0000FF"/>
      <name val="微软雅黑"/>
      <charset val="134"/>
    </font>
    <font>
      <sz val="10"/>
      <color indexed="8"/>
      <name val="微软雅黑"/>
      <charset val="134"/>
    </font>
    <font>
      <b/>
      <sz val="10"/>
      <color theme="0"/>
      <name val="微软雅黑"/>
      <charset val="134"/>
    </font>
    <font>
      <b/>
      <sz val="14"/>
      <color theme="0"/>
      <name val="微软雅黑"/>
      <charset val="134"/>
    </font>
    <font>
      <u/>
      <sz val="10"/>
      <color indexed="12"/>
      <name val="微软雅黑"/>
      <charset val="134"/>
    </font>
    <font>
      <sz val="10"/>
      <color rgb="FFFF0000"/>
      <name val="微软雅黑"/>
      <charset val="134"/>
    </font>
    <font>
      <sz val="14"/>
      <name val="微软雅黑"/>
      <charset val="134"/>
    </font>
    <font>
      <sz val="10"/>
      <color rgb="FF7030A0"/>
      <name val="宋体"/>
      <charset val="134"/>
    </font>
    <font>
      <b/>
      <sz val="9"/>
      <name val="宋体"/>
      <charset val="134"/>
    </font>
    <font>
      <b/>
      <sz val="10"/>
      <name val="Comic Sans MS"/>
      <family val="4"/>
    </font>
    <font>
      <b/>
      <sz val="12"/>
      <name val="Comic Sans MS"/>
      <family val="4"/>
    </font>
    <font>
      <u/>
      <sz val="12"/>
      <color indexed="12"/>
      <name val="宋体"/>
      <charset val="134"/>
    </font>
    <font>
      <sz val="12"/>
      <name val="Comic Sans MS"/>
      <family val="4"/>
    </font>
    <font>
      <b/>
      <sz val="18"/>
      <color indexed="8"/>
      <name val="宋体"/>
      <charset val="134"/>
    </font>
    <font>
      <sz val="10.5"/>
      <color indexed="8"/>
      <name val="宋体"/>
      <charset val="134"/>
    </font>
    <font>
      <sz val="10.5"/>
      <color indexed="8"/>
      <name val="Times New Roman"/>
      <family val="1"/>
    </font>
    <font>
      <b/>
      <sz val="14"/>
      <color indexed="8"/>
      <name val="宋体"/>
      <charset val="134"/>
    </font>
    <font>
      <b/>
      <u/>
      <sz val="12"/>
      <color indexed="8"/>
      <name val="宋体"/>
      <charset val="134"/>
    </font>
    <font>
      <b/>
      <sz val="11"/>
      <color theme="1"/>
      <name val="宋体"/>
      <charset val="134"/>
      <scheme val="minor"/>
    </font>
    <font>
      <sz val="11"/>
      <color indexed="8"/>
      <name val="Calibri"/>
      <family val="2"/>
    </font>
    <font>
      <sz val="11"/>
      <color indexed="9"/>
      <name val="Calibri"/>
      <family val="2"/>
    </font>
    <font>
      <sz val="11"/>
      <color indexed="8"/>
      <name val="宋体"/>
      <charset val="134"/>
    </font>
    <font>
      <sz val="12"/>
      <name val="Times New Roman"/>
      <family val="1"/>
    </font>
    <font>
      <sz val="10"/>
      <name val="Helv"/>
      <family val="2"/>
    </font>
    <font>
      <sz val="11"/>
      <color indexed="9"/>
      <name val="宋体"/>
      <charset val="134"/>
    </font>
    <font>
      <b/>
      <sz val="12"/>
      <name val="MS Sans Serif"/>
      <family val="2"/>
    </font>
    <font>
      <sz val="11"/>
      <name val="ＭＳ Ｐゴシック"/>
      <family val="2"/>
    </font>
    <font>
      <i/>
      <sz val="11"/>
      <color indexed="23"/>
      <name val="Calibri"/>
      <family val="2"/>
    </font>
    <font>
      <sz val="10"/>
      <color indexed="8"/>
      <name val="Arial"/>
      <family val="2"/>
    </font>
    <font>
      <b/>
      <sz val="11"/>
      <color indexed="62"/>
      <name val="Calibri"/>
      <family val="2"/>
    </font>
    <font>
      <b/>
      <sz val="15"/>
      <color indexed="62"/>
      <name val="宋体"/>
      <charset val="134"/>
    </font>
    <font>
      <sz val="7"/>
      <name val="Small Fonts"/>
      <family val="2"/>
    </font>
    <font>
      <sz val="11"/>
      <color indexed="62"/>
      <name val="Calibri"/>
      <family val="2"/>
    </font>
    <font>
      <b/>
      <sz val="15"/>
      <color indexed="62"/>
      <name val="Calibri"/>
      <family val="2"/>
    </font>
    <font>
      <b/>
      <sz val="11"/>
      <color indexed="8"/>
      <name val="Calibri"/>
      <family val="2"/>
    </font>
    <font>
      <u/>
      <sz val="10"/>
      <color indexed="12"/>
      <name val="ＭＳ Ｐ明朝"/>
      <family val="1"/>
    </font>
    <font>
      <u/>
      <sz val="10.8"/>
      <color indexed="12"/>
      <name val="宋体"/>
      <charset val="134"/>
    </font>
    <font>
      <b/>
      <sz val="18"/>
      <color indexed="56"/>
      <name val="宋体"/>
      <charset val="134"/>
    </font>
    <font>
      <sz val="10"/>
      <name val="Arial"/>
      <family val="2"/>
    </font>
    <font>
      <b/>
      <sz val="11"/>
      <color indexed="52"/>
      <name val="宋体"/>
      <charset val="134"/>
    </font>
    <font>
      <sz val="11"/>
      <color indexed="10"/>
      <name val="Calibri"/>
      <family val="2"/>
    </font>
    <font>
      <b/>
      <sz val="18"/>
      <color indexed="62"/>
      <name val="Cambria"/>
      <family val="1"/>
    </font>
    <font>
      <b/>
      <sz val="12"/>
      <name val="Arial"/>
      <family val="2"/>
    </font>
    <font>
      <sz val="11"/>
      <color indexed="17"/>
      <name val="微软雅黑"/>
      <charset val="134"/>
    </font>
    <font>
      <sz val="9"/>
      <color indexed="20"/>
      <name val="幼圆"/>
      <charset val="134"/>
    </font>
    <font>
      <sz val="11"/>
      <name val="Times New Roman"/>
      <family val="1"/>
    </font>
    <font>
      <sz val="9"/>
      <color indexed="20"/>
      <name val="微软雅黑"/>
      <charset val="134"/>
    </font>
    <font>
      <sz val="9"/>
      <color indexed="17"/>
      <name val="幼圆"/>
      <charset val="134"/>
    </font>
    <font>
      <b/>
      <sz val="11"/>
      <color indexed="63"/>
      <name val="宋体"/>
      <charset val="134"/>
    </font>
    <font>
      <sz val="11"/>
      <color indexed="60"/>
      <name val="Calibri"/>
      <family val="2"/>
    </font>
    <font>
      <sz val="8"/>
      <name val="Arial"/>
      <family val="2"/>
    </font>
    <font>
      <sz val="11"/>
      <color indexed="17"/>
      <name val="宋体"/>
      <charset val="134"/>
    </font>
    <font>
      <sz val="12"/>
      <name val="바탕체"/>
      <family val="3"/>
    </font>
    <font>
      <sz val="11"/>
      <color indexed="20"/>
      <name val="微软雅黑"/>
      <charset val="134"/>
    </font>
    <font>
      <sz val="11"/>
      <color indexed="60"/>
      <name val="宋体"/>
      <charset val="134"/>
    </font>
    <font>
      <b/>
      <sz val="11"/>
      <color indexed="63"/>
      <name val="Calibri"/>
      <family val="2"/>
    </font>
    <font>
      <sz val="12"/>
      <name val="M"/>
      <charset val="136"/>
    </font>
    <font>
      <sz val="11"/>
      <color indexed="17"/>
      <name val="Calibri"/>
      <family val="2"/>
    </font>
    <font>
      <b/>
      <sz val="18"/>
      <color indexed="56"/>
      <name val="Cambria"/>
      <family val="1"/>
    </font>
    <font>
      <b/>
      <sz val="11"/>
      <color indexed="53"/>
      <name val="Calibri"/>
      <family val="2"/>
    </font>
    <font>
      <b/>
      <sz val="11"/>
      <color indexed="9"/>
      <name val="Calibri"/>
      <family val="2"/>
    </font>
    <font>
      <b/>
      <sz val="15"/>
      <color indexed="56"/>
      <name val="宋体"/>
      <family val="3"/>
      <charset val="134"/>
    </font>
    <font>
      <sz val="11"/>
      <color indexed="53"/>
      <name val="Calibri"/>
      <family val="2"/>
    </font>
    <font>
      <sz val="11"/>
      <name val="ＭＳ 明朝"/>
      <charset val="134"/>
    </font>
    <font>
      <u/>
      <sz val="10"/>
      <color indexed="36"/>
      <name val="ＭＳ Ｐ明朝"/>
      <family val="1"/>
    </font>
    <font>
      <sz val="11"/>
      <color indexed="52"/>
      <name val="宋体"/>
      <family val="3"/>
      <charset val="134"/>
    </font>
    <font>
      <sz val="12"/>
      <name val="MS Sans Serif"/>
      <family val="2"/>
    </font>
    <font>
      <sz val="10"/>
      <name val="MS Sans Serif"/>
      <family val="2"/>
    </font>
    <font>
      <b/>
      <sz val="13"/>
      <color indexed="56"/>
      <name val="宋体"/>
      <family val="3"/>
      <charset val="134"/>
    </font>
    <font>
      <sz val="11"/>
      <color indexed="16"/>
      <name val="Calibri"/>
      <family val="2"/>
    </font>
    <font>
      <b/>
      <sz val="13"/>
      <color indexed="62"/>
      <name val="Calibri"/>
      <family val="2"/>
    </font>
    <font>
      <i/>
      <sz val="11"/>
      <color indexed="23"/>
      <name val="宋体"/>
      <family val="3"/>
      <charset val="134"/>
    </font>
    <font>
      <sz val="9"/>
      <color indexed="17"/>
      <name val="微软雅黑"/>
      <family val="2"/>
      <charset val="134"/>
    </font>
    <font>
      <sz val="11"/>
      <color indexed="20"/>
      <name val="宋体"/>
      <family val="3"/>
      <charset val="134"/>
    </font>
    <font>
      <sz val="11"/>
      <color indexed="10"/>
      <name val="宋体"/>
      <family val="3"/>
      <charset val="134"/>
    </font>
    <font>
      <sz val="11"/>
      <color indexed="62"/>
      <name val="宋体"/>
      <family val="3"/>
      <charset val="134"/>
    </font>
    <font>
      <b/>
      <sz val="11"/>
      <color indexed="56"/>
      <name val="宋体"/>
      <family val="3"/>
      <charset val="134"/>
    </font>
    <font>
      <b/>
      <sz val="11"/>
      <color indexed="8"/>
      <name val="宋体"/>
      <family val="3"/>
      <charset val="134"/>
    </font>
    <font>
      <b/>
      <sz val="11"/>
      <color indexed="9"/>
      <name val="宋体"/>
      <family val="3"/>
      <charset val="134"/>
    </font>
    <font>
      <b/>
      <sz val="13"/>
      <color indexed="62"/>
      <name val="宋体"/>
      <family val="3"/>
      <charset val="134"/>
    </font>
    <font>
      <sz val="11"/>
      <color theme="1"/>
      <name val="宋体"/>
      <family val="3"/>
      <charset val="134"/>
    </font>
    <font>
      <b/>
      <u/>
      <sz val="12"/>
      <color indexed="8"/>
      <name val="Arial"/>
      <family val="2"/>
    </font>
    <font>
      <sz val="10.5"/>
      <color indexed="8"/>
      <name val="宋体"/>
      <family val="3"/>
      <charset val="134"/>
    </font>
    <font>
      <sz val="10"/>
      <name val="宋体"/>
      <family val="3"/>
      <charset val="134"/>
    </font>
    <font>
      <b/>
      <u/>
      <sz val="12"/>
      <color indexed="8"/>
      <name val="宋体"/>
      <family val="3"/>
      <charset val="134"/>
    </font>
    <font>
      <b/>
      <sz val="10"/>
      <name val="宋体"/>
      <family val="3"/>
      <charset val="134"/>
    </font>
    <font>
      <sz val="8"/>
      <color rgb="FF000000"/>
      <name val="宋体"/>
      <family val="3"/>
      <charset val="134"/>
    </font>
    <font>
      <b/>
      <sz val="9"/>
      <name val="宋体"/>
      <family val="3"/>
      <charset val="134"/>
    </font>
    <font>
      <sz val="9"/>
      <name val="宋体"/>
      <family val="3"/>
      <charset val="134"/>
    </font>
    <font>
      <sz val="11"/>
      <color rgb="FFFF0000"/>
      <name val="宋体"/>
      <family val="3"/>
      <charset val="134"/>
    </font>
    <font>
      <sz val="9"/>
      <name val="宋体"/>
      <family val="3"/>
      <charset val="134"/>
      <scheme val="minor"/>
    </font>
  </fonts>
  <fills count="98">
    <fill>
      <patternFill patternType="none"/>
    </fill>
    <fill>
      <patternFill patternType="gray125"/>
    </fill>
    <fill>
      <patternFill patternType="solid">
        <fgColor theme="0" tint="-0.249977111117893"/>
        <bgColor indexed="64"/>
      </patternFill>
    </fill>
    <fill>
      <patternFill patternType="solid">
        <fgColor theme="4"/>
        <bgColor theme="4"/>
      </patternFill>
    </fill>
    <fill>
      <patternFill patternType="solid">
        <fgColor rgb="FFFFC000"/>
        <bgColor indexed="64"/>
      </patternFill>
    </fill>
    <fill>
      <patternFill patternType="solid">
        <fgColor theme="4" tint="0.79955442976165048"/>
        <bgColor theme="4" tint="0.79955442976165048"/>
      </patternFill>
    </fill>
    <fill>
      <patternFill patternType="solid">
        <fgColor rgb="FF00B050"/>
        <bgColor indexed="64"/>
      </patternFill>
    </fill>
    <fill>
      <patternFill patternType="solid">
        <fgColor theme="4" tint="-0.249977111117893"/>
        <bgColor indexed="25"/>
      </patternFill>
    </fill>
    <fill>
      <patternFill patternType="solid">
        <fgColor rgb="FF4F81BD"/>
        <bgColor indexed="64"/>
      </patternFill>
    </fill>
    <fill>
      <patternFill patternType="solid">
        <fgColor rgb="FFDBE5F1"/>
        <bgColor indexed="64"/>
      </patternFill>
    </fill>
    <fill>
      <patternFill patternType="solid">
        <fgColor rgb="FFB8CCE4"/>
        <bgColor indexed="64"/>
      </patternFill>
    </fill>
    <fill>
      <patternFill patternType="solid">
        <fgColor theme="6" tint="0.79961546678060247"/>
        <bgColor indexed="64"/>
      </patternFill>
    </fill>
    <fill>
      <patternFill patternType="solid">
        <fgColor theme="9" tint="0.79961546678060247"/>
        <bgColor indexed="64"/>
      </patternFill>
    </fill>
    <fill>
      <patternFill patternType="solid">
        <fgColor theme="0"/>
        <bgColor indexed="64"/>
      </patternFill>
    </fill>
    <fill>
      <patternFill patternType="solid">
        <fgColor theme="8" tint="0.79961546678060247"/>
        <bgColor indexed="64"/>
      </patternFill>
    </fill>
    <fill>
      <patternFill patternType="solid">
        <fgColor indexed="9"/>
        <bgColor indexed="64"/>
      </patternFill>
    </fill>
    <fill>
      <patternFill patternType="solid">
        <fgColor rgb="FF00FFFF"/>
        <bgColor indexed="64"/>
      </patternFill>
    </fill>
    <fill>
      <patternFill patternType="solid">
        <fgColor theme="4" tint="0.39954832605975527"/>
        <bgColor indexed="64"/>
      </patternFill>
    </fill>
    <fill>
      <patternFill patternType="solid">
        <fgColor rgb="FFCCFFFF"/>
        <bgColor indexed="64"/>
      </patternFill>
    </fill>
    <fill>
      <patternFill patternType="solid">
        <fgColor rgb="FFD8E4BC"/>
        <bgColor indexed="64"/>
      </patternFill>
    </fill>
    <fill>
      <patternFill patternType="solid">
        <fgColor theme="3" tint="0.59999389629810485"/>
        <bgColor indexed="64"/>
      </patternFill>
    </fill>
    <fill>
      <patternFill patternType="solid">
        <fgColor theme="7" tint="0.59999389629810485"/>
        <bgColor indexed="64"/>
      </patternFill>
    </fill>
    <fill>
      <patternFill patternType="darkTrellis">
        <bgColor indexed="9"/>
      </patternFill>
    </fill>
    <fill>
      <patternFill patternType="solid">
        <fgColor indexed="15"/>
        <bgColor indexed="64"/>
      </patternFill>
    </fill>
    <fill>
      <patternFill patternType="solid">
        <fgColor theme="0" tint="-0.499984740745262"/>
        <bgColor theme="4"/>
      </patternFill>
    </fill>
    <fill>
      <patternFill patternType="solid">
        <fgColor theme="0" tint="-0.14957121494186223"/>
        <bgColor theme="4" tint="0.79955442976165048"/>
      </patternFill>
    </fill>
    <fill>
      <patternFill patternType="solid">
        <fgColor rgb="FFD9D9D9"/>
        <bgColor indexed="64"/>
      </patternFill>
    </fill>
    <fill>
      <patternFill patternType="darkTrellis">
        <bgColor rgb="FFCCFFFF"/>
      </patternFill>
    </fill>
    <fill>
      <patternFill patternType="darkTrellis"/>
    </fill>
    <fill>
      <patternFill patternType="solid">
        <fgColor rgb="FFFFFFFF"/>
        <bgColor indexed="64"/>
      </patternFill>
    </fill>
    <fill>
      <patternFill patternType="solid">
        <fgColor theme="0" tint="-0.14951017792291024"/>
        <bgColor theme="4" tint="0.79949339274269848"/>
      </patternFill>
    </fill>
    <fill>
      <patternFill patternType="solid">
        <fgColor theme="0" tint="-0.14957121494186223"/>
        <bgColor indexed="64"/>
      </patternFill>
    </fill>
    <fill>
      <patternFill patternType="solid">
        <fgColor theme="4" tint="0.59999389629810485"/>
        <bgColor indexed="64"/>
      </patternFill>
    </fill>
    <fill>
      <patternFill patternType="solid">
        <fgColor rgb="FFFFFF00"/>
        <bgColor indexed="64"/>
      </patternFill>
    </fill>
    <fill>
      <patternFill patternType="solid">
        <fgColor rgb="FFC0C0C0"/>
        <bgColor indexed="64"/>
      </patternFill>
    </fill>
    <fill>
      <patternFill patternType="solid">
        <fgColor theme="0" tint="-0.34998626667073579"/>
        <bgColor theme="4" tint="0.59999389629810485"/>
      </patternFill>
    </fill>
    <fill>
      <patternFill patternType="solid">
        <fgColor theme="5" tint="-0.249977111117893"/>
        <bgColor indexed="64"/>
      </patternFill>
    </fill>
    <fill>
      <patternFill patternType="solid">
        <fgColor theme="4" tint="0.39942625202185128"/>
        <bgColor indexed="64"/>
      </patternFill>
    </fill>
    <fill>
      <patternFill patternType="solid">
        <fgColor theme="4" tint="-0.499984740745262"/>
        <bgColor indexed="25"/>
      </patternFill>
    </fill>
    <fill>
      <patternFill patternType="solid">
        <fgColor indexed="62"/>
        <bgColor indexed="25"/>
      </patternFill>
    </fill>
    <fill>
      <patternFill patternType="solid">
        <fgColor indexed="30"/>
        <bgColor indexed="64"/>
      </patternFill>
    </fill>
    <fill>
      <patternFill patternType="solid">
        <fgColor indexed="44"/>
        <bgColor indexed="64"/>
      </patternFill>
    </fill>
    <fill>
      <patternFill patternType="solid">
        <fgColor rgb="FF00FF00"/>
        <bgColor indexed="64"/>
      </patternFill>
    </fill>
    <fill>
      <patternFill patternType="solid">
        <fgColor indexed="55"/>
        <bgColor indexed="64"/>
      </patternFill>
    </fill>
    <fill>
      <patternFill patternType="solid">
        <fgColor indexed="11"/>
        <bgColor indexed="64"/>
      </patternFill>
    </fill>
    <fill>
      <patternFill patternType="solid">
        <fgColor indexed="62"/>
        <bgColor indexed="64"/>
      </patternFill>
    </fill>
    <fill>
      <patternFill patternType="solid">
        <fgColor indexed="22"/>
        <bgColor indexed="64"/>
      </patternFill>
    </fill>
    <fill>
      <patternFill patternType="solid">
        <fgColor theme="4" tint="0.39936521500289923"/>
        <bgColor indexed="64"/>
      </patternFill>
    </fill>
    <fill>
      <patternFill patternType="solid">
        <fgColor rgb="FF92CDDC"/>
        <bgColor indexed="64"/>
      </patternFill>
    </fill>
    <fill>
      <patternFill patternType="solid">
        <fgColor theme="6" tint="0.59999389629810485"/>
        <bgColor indexed="64"/>
      </patternFill>
    </fill>
    <fill>
      <patternFill patternType="solid">
        <fgColor rgb="FF969696"/>
        <bgColor indexed="64"/>
      </patternFill>
    </fill>
    <fill>
      <patternFill patternType="solid">
        <fgColor theme="3" tint="0.39985351115451523"/>
        <bgColor indexed="64"/>
      </patternFill>
    </fill>
    <fill>
      <patternFill patternType="solid">
        <fgColor theme="8" tint="-0.249977111117893"/>
        <bgColor indexed="64"/>
      </patternFill>
    </fill>
    <fill>
      <patternFill patternType="solid">
        <fgColor rgb="FFFFFFFF"/>
        <bgColor rgb="FF000000"/>
      </patternFill>
    </fill>
    <fill>
      <patternFill patternType="solid">
        <fgColor indexed="31"/>
        <bgColor indexed="64"/>
      </patternFill>
    </fill>
    <fill>
      <patternFill patternType="solid">
        <fgColor indexed="53"/>
        <bgColor indexed="64"/>
      </patternFill>
    </fill>
    <fill>
      <patternFill patternType="solid">
        <fgColor indexed="23"/>
        <bgColor indexed="64"/>
      </patternFill>
    </fill>
    <fill>
      <patternFill patternType="solid">
        <fgColor theme="3" tint="0.79973754081850645"/>
        <bgColor indexed="64"/>
      </patternFill>
    </fill>
    <fill>
      <patternFill patternType="solid">
        <fgColor theme="7" tint="-0.249977111117893"/>
        <bgColor indexed="64"/>
      </patternFill>
    </fill>
    <fill>
      <patternFill patternType="solid">
        <fgColor theme="4" tint="0.59999389629810485"/>
        <bgColor theme="4" tint="0.59999389629810485"/>
      </patternFill>
    </fill>
    <fill>
      <patternFill patternType="solid">
        <fgColor theme="0" tint="-4.9989318521683403E-2"/>
        <bgColor theme="4" tint="0.79949339274269848"/>
      </patternFill>
    </fill>
    <fill>
      <patternFill patternType="solid">
        <fgColor theme="4" tint="0.59999389629810485"/>
        <bgColor theme="4" tint="0.79955442976165048"/>
      </patternFill>
    </fill>
    <fill>
      <patternFill patternType="solid">
        <fgColor theme="4" tint="-0.249977111117893"/>
        <bgColor indexed="64"/>
      </patternFill>
    </fill>
    <fill>
      <patternFill patternType="solid">
        <fgColor indexed="42"/>
        <bgColor indexed="64"/>
      </patternFill>
    </fill>
    <fill>
      <patternFill patternType="solid">
        <fgColor indexed="22"/>
        <bgColor indexed="22"/>
      </patternFill>
    </fill>
    <fill>
      <patternFill patternType="solid">
        <fgColor indexed="25"/>
        <bgColor indexed="64"/>
      </patternFill>
    </fill>
    <fill>
      <patternFill patternType="solid">
        <fgColor indexed="31"/>
        <bgColor indexed="31"/>
      </patternFill>
    </fill>
    <fill>
      <patternFill patternType="solid">
        <fgColor indexed="52"/>
        <bgColor indexed="64"/>
      </patternFill>
    </fill>
    <fill>
      <patternFill patternType="solid">
        <fgColor indexed="47"/>
        <bgColor indexed="64"/>
      </patternFill>
    </fill>
    <fill>
      <patternFill patternType="solid">
        <fgColor indexed="55"/>
        <bgColor indexed="55"/>
      </patternFill>
    </fill>
    <fill>
      <patternFill patternType="solid">
        <fgColor indexed="54"/>
        <bgColor indexed="54"/>
      </patternFill>
    </fill>
    <fill>
      <patternFill patternType="solid">
        <fgColor indexed="36"/>
        <bgColor indexed="64"/>
      </patternFill>
    </fill>
    <fill>
      <patternFill patternType="solid">
        <fgColor indexed="46"/>
        <bgColor indexed="64"/>
      </patternFill>
    </fill>
    <fill>
      <patternFill patternType="solid">
        <fgColor indexed="26"/>
        <bgColor indexed="26"/>
      </patternFill>
    </fill>
    <fill>
      <patternFill patternType="solid">
        <fgColor indexed="29"/>
        <bgColor indexed="64"/>
      </patternFill>
    </fill>
    <fill>
      <patternFill patternType="solid">
        <fgColor indexed="45"/>
        <bgColor indexed="64"/>
      </patternFill>
    </fill>
    <fill>
      <patternFill patternType="solid">
        <fgColor indexed="27"/>
        <bgColor indexed="27"/>
      </patternFill>
    </fill>
    <fill>
      <patternFill patternType="solid">
        <fgColor indexed="51"/>
        <bgColor indexed="64"/>
      </patternFill>
    </fill>
    <fill>
      <patternFill patternType="solid">
        <fgColor indexed="25"/>
        <bgColor indexed="25"/>
      </patternFill>
    </fill>
    <fill>
      <patternFill patternType="solid">
        <fgColor indexed="49"/>
        <bgColor indexed="64"/>
      </patternFill>
    </fill>
    <fill>
      <patternFill patternType="solid">
        <fgColor indexed="27"/>
        <bgColor indexed="64"/>
      </patternFill>
    </fill>
    <fill>
      <patternFill patternType="solid">
        <fgColor indexed="49"/>
        <bgColor indexed="49"/>
      </patternFill>
    </fill>
    <fill>
      <patternFill patternType="solid">
        <fgColor indexed="42"/>
        <bgColor indexed="42"/>
      </patternFill>
    </fill>
    <fill>
      <patternFill patternType="solid">
        <fgColor indexed="44"/>
        <bgColor indexed="44"/>
      </patternFill>
    </fill>
    <fill>
      <patternFill patternType="solid">
        <fgColor indexed="47"/>
        <bgColor indexed="47"/>
      </patternFill>
    </fill>
    <fill>
      <patternFill patternType="lightUp">
        <fgColor indexed="9"/>
        <bgColor indexed="29"/>
      </patternFill>
    </fill>
    <fill>
      <patternFill patternType="lightUp">
        <fgColor indexed="9"/>
        <bgColor indexed="55"/>
      </patternFill>
    </fill>
    <fill>
      <patternFill patternType="solid">
        <fgColor indexed="43"/>
        <bgColor indexed="43"/>
      </patternFill>
    </fill>
    <fill>
      <patternFill patternType="solid">
        <fgColor indexed="26"/>
        <bgColor indexed="64"/>
      </patternFill>
    </fill>
    <fill>
      <patternFill patternType="solid">
        <fgColor indexed="43"/>
        <bgColor indexed="64"/>
      </patternFill>
    </fill>
    <fill>
      <patternFill patternType="solid">
        <fgColor indexed="9"/>
        <bgColor indexed="9"/>
      </patternFill>
    </fill>
    <fill>
      <patternFill patternType="solid">
        <fgColor indexed="52"/>
        <bgColor indexed="52"/>
      </patternFill>
    </fill>
    <fill>
      <patternFill patternType="gray125">
        <bgColor indexed="22"/>
      </patternFill>
    </fill>
    <fill>
      <patternFill patternType="gray0625">
        <fgColor indexed="44"/>
        <bgColor indexed="26"/>
      </patternFill>
    </fill>
    <fill>
      <patternFill patternType="solid">
        <fgColor indexed="57"/>
        <bgColor indexed="64"/>
      </patternFill>
    </fill>
    <fill>
      <patternFill patternType="lightUp">
        <fgColor indexed="9"/>
        <bgColor indexed="22"/>
      </patternFill>
    </fill>
    <fill>
      <patternFill patternType="solid">
        <fgColor indexed="45"/>
        <bgColor indexed="45"/>
      </patternFill>
    </fill>
    <fill>
      <patternFill patternType="solid">
        <fgColor indexed="10"/>
        <bgColor indexed="64"/>
      </patternFill>
    </fill>
  </fills>
  <borders count="306">
    <border>
      <left/>
      <right/>
      <top/>
      <bottom/>
      <diagonal/>
    </border>
    <border>
      <left style="thin">
        <color auto="1"/>
      </left>
      <right style="thin">
        <color auto="1"/>
      </right>
      <top style="thin">
        <color auto="1"/>
      </top>
      <bottom style="thin">
        <color auto="1"/>
      </bottom>
      <diagonal/>
    </border>
    <border>
      <left style="thin">
        <color theme="0"/>
      </left>
      <right style="thin">
        <color theme="0"/>
      </right>
      <top style="thin">
        <color theme="0"/>
      </top>
      <bottom style="thin">
        <color theme="0"/>
      </bottom>
      <diagonal/>
    </border>
    <border>
      <left style="thin">
        <color auto="1"/>
      </left>
      <right style="thin">
        <color auto="1"/>
      </right>
      <top style="thin">
        <color auto="1"/>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rgb="FFFFFFFF"/>
      </right>
      <top/>
      <bottom style="thick">
        <color rgb="FFFFFFFF"/>
      </bottom>
      <diagonal/>
    </border>
    <border>
      <left style="thin">
        <color rgb="FFFFFFFF"/>
      </left>
      <right/>
      <top/>
      <bottom style="thick">
        <color rgb="FFFFFFFF"/>
      </bottom>
      <diagonal/>
    </border>
    <border>
      <left/>
      <right/>
      <top/>
      <bottom style="thick">
        <color rgb="FFFFFFFF"/>
      </bottom>
      <diagonal/>
    </border>
    <border>
      <left style="thin">
        <color rgb="FFFFFFFF"/>
      </left>
      <right style="thin">
        <color rgb="FFFFFFFF"/>
      </right>
      <top/>
      <bottom style="thick">
        <color rgb="FFFFFFFF"/>
      </bottom>
      <diagonal/>
    </border>
    <border>
      <left/>
      <right style="thin">
        <color rgb="FFFFFFFF"/>
      </right>
      <top style="thin">
        <color rgb="FFFFFFFF"/>
      </top>
      <bottom style="thin">
        <color rgb="FFFFFFFF"/>
      </bottom>
      <diagonal/>
    </border>
    <border>
      <left style="thin">
        <color rgb="FFFFFFFF"/>
      </left>
      <right/>
      <top style="thin">
        <color rgb="FFFFFFFF"/>
      </top>
      <bottom style="thin">
        <color rgb="FFFFFFFF"/>
      </bottom>
      <diagonal/>
    </border>
    <border>
      <left/>
      <right/>
      <top style="thin">
        <color rgb="FFFFFFFF"/>
      </top>
      <bottom style="thin">
        <color rgb="FFFFFFFF"/>
      </bottom>
      <diagonal/>
    </border>
    <border>
      <left style="thin">
        <color rgb="FFFFFFFF"/>
      </left>
      <right style="thin">
        <color rgb="FFFFFFFF"/>
      </right>
      <top style="thin">
        <color rgb="FFFFFFFF"/>
      </top>
      <bottom style="thin">
        <color rgb="FFFFFFFF"/>
      </bottom>
      <diagonal/>
    </border>
    <border>
      <left/>
      <right style="thin">
        <color rgb="FFFFFFFF"/>
      </right>
      <top style="thick">
        <color rgb="FFFFFFFF"/>
      </top>
      <bottom style="thin">
        <color rgb="FFFFFFFF"/>
      </bottom>
      <diagonal/>
    </border>
    <border>
      <left style="thin">
        <color rgb="FFFFFFFF"/>
      </left>
      <right/>
      <top style="thick">
        <color rgb="FFFFFFFF"/>
      </top>
      <bottom style="thin">
        <color rgb="FFFFFFFF"/>
      </bottom>
      <diagonal/>
    </border>
    <border>
      <left/>
      <right/>
      <top style="thick">
        <color rgb="FFFFFFFF"/>
      </top>
      <bottom style="thin">
        <color rgb="FFFFFFFF"/>
      </bottom>
      <diagonal/>
    </border>
    <border>
      <left style="thin">
        <color rgb="FFFFFFFF"/>
      </left>
      <right style="thin">
        <color rgb="FFFFFFFF"/>
      </right>
      <top style="thick">
        <color rgb="FFFFFFFF"/>
      </top>
      <bottom style="thin">
        <color rgb="FFFFFFFF"/>
      </bottom>
      <diagonal/>
    </border>
    <border>
      <left style="thin">
        <color auto="1"/>
      </left>
      <right style="thin">
        <color auto="1"/>
      </right>
      <top/>
      <bottom style="thin">
        <color auto="1"/>
      </bottom>
      <diagonal/>
    </border>
    <border>
      <left style="thin">
        <color auto="1"/>
      </left>
      <right/>
      <top style="thin">
        <color auto="1"/>
      </top>
      <bottom/>
      <diagonal/>
    </border>
    <border>
      <left/>
      <right/>
      <top style="thin">
        <color auto="1"/>
      </top>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double">
        <color rgb="FF0000FF"/>
      </right>
      <top/>
      <bottom style="thin">
        <color auto="1"/>
      </bottom>
      <diagonal/>
    </border>
    <border>
      <left style="double">
        <color rgb="FF0000FF"/>
      </left>
      <right/>
      <top style="double">
        <color rgb="FF0000FF"/>
      </top>
      <bottom/>
      <diagonal/>
    </border>
    <border>
      <left/>
      <right style="double">
        <color rgb="FF0000FF"/>
      </right>
      <top style="double">
        <color rgb="FF0000FF"/>
      </top>
      <bottom/>
      <diagonal/>
    </border>
    <border>
      <left style="double">
        <color rgb="FF0000FF"/>
      </left>
      <right style="double">
        <color rgb="FF0000FF"/>
      </right>
      <top style="double">
        <color rgb="FF0000FF"/>
      </top>
      <bottom/>
      <diagonal/>
    </border>
    <border>
      <left style="double">
        <color rgb="FF0033CC"/>
      </left>
      <right style="thin">
        <color auto="1"/>
      </right>
      <top style="double">
        <color rgb="FF0033CC"/>
      </top>
      <bottom style="thin">
        <color auto="1"/>
      </bottom>
      <diagonal/>
    </border>
    <border>
      <left style="thin">
        <color auto="1"/>
      </left>
      <right style="thin">
        <color auto="1"/>
      </right>
      <top style="double">
        <color rgb="FF0033CC"/>
      </top>
      <bottom style="thin">
        <color auto="1"/>
      </bottom>
      <diagonal/>
    </border>
    <border>
      <left style="double">
        <color rgb="FF0033CC"/>
      </left>
      <right style="thin">
        <color auto="1"/>
      </right>
      <top style="thin">
        <color auto="1"/>
      </top>
      <bottom style="double">
        <color rgb="FF0033CC"/>
      </bottom>
      <diagonal/>
    </border>
    <border>
      <left style="thin">
        <color auto="1"/>
      </left>
      <right style="thin">
        <color auto="1"/>
      </right>
      <top style="thin">
        <color auto="1"/>
      </top>
      <bottom style="double">
        <color rgb="FF0033CC"/>
      </bottom>
      <diagonal/>
    </border>
    <border>
      <left style="double">
        <color indexed="39"/>
      </left>
      <right style="thin">
        <color indexed="39"/>
      </right>
      <top style="double">
        <color indexed="39"/>
      </top>
      <bottom style="dashed">
        <color indexed="39"/>
      </bottom>
      <diagonal/>
    </border>
    <border>
      <left style="thin">
        <color indexed="39"/>
      </left>
      <right style="thin">
        <color indexed="39"/>
      </right>
      <top style="double">
        <color indexed="39"/>
      </top>
      <bottom style="dashed">
        <color indexed="39"/>
      </bottom>
      <diagonal/>
    </border>
    <border>
      <left style="thin">
        <color indexed="39"/>
      </left>
      <right/>
      <top style="double">
        <color indexed="39"/>
      </top>
      <bottom style="dashed">
        <color indexed="39"/>
      </bottom>
      <diagonal/>
    </border>
    <border>
      <left/>
      <right style="double">
        <color indexed="39"/>
      </right>
      <top style="double">
        <color indexed="39"/>
      </top>
      <bottom style="dashed">
        <color indexed="39"/>
      </bottom>
      <diagonal/>
    </border>
    <border>
      <left style="double">
        <color indexed="39"/>
      </left>
      <right style="hair">
        <color indexed="39"/>
      </right>
      <top style="hair">
        <color indexed="39"/>
      </top>
      <bottom style="hair">
        <color indexed="39"/>
      </bottom>
      <diagonal/>
    </border>
    <border>
      <left style="thin">
        <color indexed="39"/>
      </left>
      <right style="thin">
        <color indexed="39"/>
      </right>
      <top style="dashed">
        <color indexed="39"/>
      </top>
      <bottom style="dashed">
        <color indexed="39"/>
      </bottom>
      <diagonal/>
    </border>
    <border>
      <left style="thin">
        <color auto="1"/>
      </left>
      <right/>
      <top style="dashed">
        <color indexed="39"/>
      </top>
      <bottom style="dashed">
        <color indexed="39"/>
      </bottom>
      <diagonal/>
    </border>
    <border>
      <left/>
      <right style="double">
        <color rgb="FF0000FF"/>
      </right>
      <top style="dashed">
        <color indexed="12"/>
      </top>
      <bottom style="dashed">
        <color indexed="39"/>
      </bottom>
      <diagonal/>
    </border>
    <border>
      <left style="double">
        <color rgb="FF0000FF"/>
      </left>
      <right style="thin">
        <color auto="1"/>
      </right>
      <top style="double">
        <color indexed="12"/>
      </top>
      <bottom style="thin">
        <color auto="1"/>
      </bottom>
      <diagonal/>
    </border>
    <border>
      <left style="thin">
        <color auto="1"/>
      </left>
      <right style="thin">
        <color auto="1"/>
      </right>
      <top style="double">
        <color indexed="39"/>
      </top>
      <bottom style="thin">
        <color auto="1"/>
      </bottom>
      <diagonal/>
    </border>
    <border>
      <left style="thin">
        <color auto="1"/>
      </left>
      <right style="thin">
        <color auto="1"/>
      </right>
      <top style="double">
        <color indexed="12"/>
      </top>
      <bottom style="thin">
        <color auto="1"/>
      </bottom>
      <diagonal/>
    </border>
    <border>
      <left style="double">
        <color rgb="FF0000FF"/>
      </left>
      <right style="thin">
        <color auto="1"/>
      </right>
      <top style="thin">
        <color auto="1"/>
      </top>
      <bottom style="thin">
        <color auto="1"/>
      </bottom>
      <diagonal/>
    </border>
    <border>
      <left style="double">
        <color rgb="FF0000FF"/>
      </left>
      <right style="thin">
        <color auto="1"/>
      </right>
      <top style="thin">
        <color auto="1"/>
      </top>
      <bottom style="double">
        <color rgb="FF0000FF"/>
      </bottom>
      <diagonal/>
    </border>
    <border>
      <left style="thin">
        <color auto="1"/>
      </left>
      <right style="thin">
        <color auto="1"/>
      </right>
      <top style="thin">
        <color auto="1"/>
      </top>
      <bottom style="double">
        <color rgb="FF0000FF"/>
      </bottom>
      <diagonal/>
    </border>
    <border>
      <left style="thin">
        <color auto="1"/>
      </left>
      <right style="double">
        <color rgb="FF0033CC"/>
      </right>
      <top style="double">
        <color rgb="FF0033CC"/>
      </top>
      <bottom style="thin">
        <color auto="1"/>
      </bottom>
      <diagonal/>
    </border>
    <border>
      <left style="thin">
        <color auto="1"/>
      </left>
      <right style="double">
        <color rgb="FF0033CC"/>
      </right>
      <top style="thin">
        <color auto="1"/>
      </top>
      <bottom style="double">
        <color rgb="FF0033CC"/>
      </bottom>
      <diagonal/>
    </border>
    <border>
      <left style="thin">
        <color indexed="39"/>
      </left>
      <right style="thin">
        <color indexed="39"/>
      </right>
      <top style="dashed">
        <color indexed="39"/>
      </top>
      <bottom/>
      <diagonal/>
    </border>
    <border>
      <left style="double">
        <color indexed="39"/>
      </left>
      <right style="hair">
        <color indexed="39"/>
      </right>
      <top style="hair">
        <color indexed="39"/>
      </top>
      <bottom style="double">
        <color indexed="39"/>
      </bottom>
      <diagonal/>
    </border>
    <border>
      <left style="thin">
        <color indexed="39"/>
      </left>
      <right style="thin">
        <color indexed="39"/>
      </right>
      <top style="dashed">
        <color indexed="39"/>
      </top>
      <bottom style="double">
        <color indexed="39"/>
      </bottom>
      <diagonal/>
    </border>
    <border>
      <left style="double">
        <color indexed="39"/>
      </left>
      <right style="thin">
        <color auto="1"/>
      </right>
      <top style="double">
        <color indexed="39"/>
      </top>
      <bottom style="hair">
        <color indexed="39"/>
      </bottom>
      <diagonal/>
    </border>
    <border>
      <left style="thin">
        <color auto="1"/>
      </left>
      <right style="thin">
        <color auto="1"/>
      </right>
      <top style="double">
        <color indexed="39"/>
      </top>
      <bottom style="hair">
        <color indexed="39"/>
      </bottom>
      <diagonal/>
    </border>
    <border>
      <left style="thin">
        <color auto="1"/>
      </left>
      <right/>
      <top style="double">
        <color indexed="39"/>
      </top>
      <bottom/>
      <diagonal/>
    </border>
    <border>
      <left style="thin">
        <color auto="1"/>
      </left>
      <right style="thin">
        <color auto="1"/>
      </right>
      <top style="double">
        <color indexed="39"/>
      </top>
      <bottom style="hair">
        <color auto="1"/>
      </bottom>
      <diagonal/>
    </border>
    <border>
      <left style="thin">
        <color auto="1"/>
      </left>
      <right/>
      <top style="double">
        <color indexed="39"/>
      </top>
      <bottom style="hair">
        <color indexed="39"/>
      </bottom>
      <diagonal/>
    </border>
    <border>
      <left style="thin">
        <color auto="1"/>
      </left>
      <right style="double">
        <color indexed="39"/>
      </right>
      <top style="double">
        <color indexed="39"/>
      </top>
      <bottom style="thin">
        <color auto="1"/>
      </bottom>
      <diagonal/>
    </border>
    <border>
      <left style="double">
        <color indexed="39"/>
      </left>
      <right style="hair">
        <color indexed="39"/>
      </right>
      <top style="hair">
        <color indexed="39"/>
      </top>
      <bottom/>
      <diagonal/>
    </border>
    <border>
      <left style="thin">
        <color auto="1"/>
      </left>
      <right style="thin">
        <color auto="1"/>
      </right>
      <top style="hair">
        <color indexed="39"/>
      </top>
      <bottom/>
      <diagonal/>
    </border>
    <border>
      <left style="thin">
        <color auto="1"/>
      </left>
      <right style="thin">
        <color auto="1"/>
      </right>
      <top style="hair">
        <color auto="1"/>
      </top>
      <bottom/>
      <diagonal/>
    </border>
    <border>
      <left style="thin">
        <color auto="1"/>
      </left>
      <right style="double">
        <color indexed="39"/>
      </right>
      <top style="thin">
        <color auto="1"/>
      </top>
      <bottom/>
      <diagonal/>
    </border>
    <border>
      <left style="double">
        <color indexed="39"/>
      </left>
      <right style="hair">
        <color indexed="39"/>
      </right>
      <top/>
      <bottom style="hair">
        <color indexed="39"/>
      </bottom>
      <diagonal/>
    </border>
    <border>
      <left style="thin">
        <color auto="1"/>
      </left>
      <right style="thin">
        <color auto="1"/>
      </right>
      <top/>
      <bottom style="hair">
        <color indexed="39"/>
      </bottom>
      <diagonal/>
    </border>
    <border>
      <left style="thin">
        <color auto="1"/>
      </left>
      <right style="thin">
        <color auto="1"/>
      </right>
      <top/>
      <bottom style="hair">
        <color auto="1"/>
      </bottom>
      <diagonal/>
    </border>
    <border>
      <left style="thin">
        <color auto="1"/>
      </left>
      <right style="thin">
        <color auto="1"/>
      </right>
      <top style="hair">
        <color indexed="39"/>
      </top>
      <bottom style="hair">
        <color auto="1"/>
      </bottom>
      <diagonal/>
    </border>
    <border>
      <left style="thin">
        <color auto="1"/>
      </left>
      <right style="thin">
        <color auto="1"/>
      </right>
      <top style="hair">
        <color indexed="39"/>
      </top>
      <bottom style="hair">
        <color indexed="39"/>
      </bottom>
      <diagonal/>
    </border>
    <border>
      <left style="thin">
        <color auto="1"/>
      </left>
      <right style="double">
        <color indexed="39"/>
      </right>
      <top style="thin">
        <color auto="1"/>
      </top>
      <bottom style="hair">
        <color auto="1"/>
      </bottom>
      <diagonal/>
    </border>
    <border>
      <left style="thin">
        <color auto="1"/>
      </left>
      <right style="thin">
        <color auto="1"/>
      </right>
      <top style="hair">
        <color auto="1"/>
      </top>
      <bottom style="hair">
        <color auto="1"/>
      </bottom>
      <diagonal/>
    </border>
    <border>
      <left style="double">
        <color indexed="39"/>
      </left>
      <right style="thin">
        <color auto="1"/>
      </right>
      <top style="thin">
        <color auto="1"/>
      </top>
      <bottom style="double">
        <color indexed="39"/>
      </bottom>
      <diagonal/>
    </border>
    <border>
      <left style="thin">
        <color auto="1"/>
      </left>
      <right style="thin">
        <color auto="1"/>
      </right>
      <top style="thin">
        <color auto="1"/>
      </top>
      <bottom style="double">
        <color indexed="39"/>
      </bottom>
      <diagonal/>
    </border>
    <border>
      <left/>
      <right style="thin">
        <color auto="1"/>
      </right>
      <top style="thin">
        <color auto="1"/>
      </top>
      <bottom style="double">
        <color indexed="39"/>
      </bottom>
      <diagonal/>
    </border>
    <border>
      <left/>
      <right style="double">
        <color indexed="39"/>
      </right>
      <top style="thin">
        <color auto="1"/>
      </top>
      <bottom style="double">
        <color indexed="39"/>
      </bottom>
      <diagonal/>
    </border>
    <border>
      <left style="double">
        <color indexed="39"/>
      </left>
      <right style="thin">
        <color auto="1"/>
      </right>
      <top style="double">
        <color indexed="39"/>
      </top>
      <bottom style="thin">
        <color auto="1"/>
      </bottom>
      <diagonal/>
    </border>
    <border>
      <left style="thin">
        <color auto="1"/>
      </left>
      <right style="double">
        <color rgb="FF0000FF"/>
      </right>
      <top style="thin">
        <color auto="1"/>
      </top>
      <bottom style="thin">
        <color auto="1"/>
      </bottom>
      <diagonal/>
    </border>
    <border>
      <left style="double">
        <color auto="1"/>
      </left>
      <right style="thin">
        <color auto="1"/>
      </right>
      <top style="double">
        <color auto="1"/>
      </top>
      <bottom style="thin">
        <color auto="1"/>
      </bottom>
      <diagonal/>
    </border>
    <border>
      <left style="double">
        <color auto="1"/>
      </left>
      <right style="thin">
        <color auto="1"/>
      </right>
      <top style="double">
        <color auto="1"/>
      </top>
      <bottom style="double">
        <color auto="1"/>
      </bottom>
      <diagonal/>
    </border>
    <border>
      <left style="thin">
        <color auto="1"/>
      </left>
      <right style="thin">
        <color auto="1"/>
      </right>
      <top style="double">
        <color auto="1"/>
      </top>
      <bottom style="double">
        <color auto="1"/>
      </bottom>
      <diagonal/>
    </border>
    <border>
      <left style="thin">
        <color auto="1"/>
      </left>
      <right style="double">
        <color auto="1"/>
      </right>
      <top style="double">
        <color auto="1"/>
      </top>
      <bottom style="double">
        <color auto="1"/>
      </bottom>
      <diagonal/>
    </border>
    <border>
      <left style="double">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double">
        <color theme="0"/>
      </left>
      <right style="double">
        <color theme="0"/>
      </right>
      <top/>
      <bottom style="double">
        <color theme="0"/>
      </bottom>
      <diagonal/>
    </border>
    <border>
      <left style="thin">
        <color theme="0"/>
      </left>
      <right style="thin">
        <color theme="0"/>
      </right>
      <top/>
      <bottom style="thin">
        <color theme="0"/>
      </bottom>
      <diagonal/>
    </border>
    <border>
      <left style="thin">
        <color auto="1"/>
      </left>
      <right style="thin">
        <color auto="1"/>
      </right>
      <top style="double">
        <color auto="1"/>
      </top>
      <bottom style="thin">
        <color auto="1"/>
      </bottom>
      <diagonal/>
    </border>
    <border>
      <left style="thin">
        <color auto="1"/>
      </left>
      <right style="double">
        <color auto="1"/>
      </right>
      <top style="double">
        <color auto="1"/>
      </top>
      <bottom style="thin">
        <color auto="1"/>
      </bottom>
      <diagonal/>
    </border>
    <border>
      <left style="double">
        <color auto="1"/>
      </left>
      <right style="double">
        <color auto="1"/>
      </right>
      <top style="double">
        <color auto="1"/>
      </top>
      <bottom/>
      <diagonal/>
    </border>
    <border>
      <left style="thin">
        <color auto="1"/>
      </left>
      <right style="double">
        <color auto="1"/>
      </right>
      <top style="thin">
        <color auto="1"/>
      </top>
      <bottom style="double">
        <color auto="1"/>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double">
        <color auto="1"/>
      </left>
      <right style="double">
        <color auto="1"/>
      </right>
      <top style="double">
        <color auto="1"/>
      </top>
      <bottom style="double">
        <color auto="1"/>
      </bottom>
      <diagonal/>
    </border>
    <border>
      <left style="double">
        <color auto="1"/>
      </left>
      <right style="thin">
        <color auto="1"/>
      </right>
      <top style="thin">
        <color auto="1"/>
      </top>
      <bottom style="thin">
        <color auto="1"/>
      </bottom>
      <diagonal/>
    </border>
    <border>
      <left style="thin">
        <color auto="1"/>
      </left>
      <right style="thin">
        <color theme="1"/>
      </right>
      <top style="thin">
        <color auto="1"/>
      </top>
      <bottom style="thin">
        <color auto="1"/>
      </bottom>
      <diagonal/>
    </border>
    <border>
      <left style="thin">
        <color theme="1"/>
      </left>
      <right/>
      <top style="thin">
        <color auto="1"/>
      </top>
      <bottom style="thin">
        <color auto="1"/>
      </bottom>
      <diagonal/>
    </border>
    <border>
      <left/>
      <right style="double">
        <color auto="1"/>
      </right>
      <top style="thin">
        <color auto="1"/>
      </top>
      <bottom style="thin">
        <color auto="1"/>
      </bottom>
      <diagonal/>
    </border>
    <border>
      <left/>
      <right/>
      <top style="thin">
        <color auto="1"/>
      </top>
      <bottom style="double">
        <color auto="1"/>
      </bottom>
      <diagonal/>
    </border>
    <border>
      <left style="thin">
        <color auto="1"/>
      </left>
      <right style="thin">
        <color theme="1"/>
      </right>
      <top style="thin">
        <color auto="1"/>
      </top>
      <bottom style="double">
        <color auto="1"/>
      </bottom>
      <diagonal/>
    </border>
    <border>
      <left style="thin">
        <color theme="1"/>
      </left>
      <right/>
      <top style="thin">
        <color auto="1"/>
      </top>
      <bottom style="double">
        <color auto="1"/>
      </bottom>
      <diagonal/>
    </border>
    <border>
      <left/>
      <right style="double">
        <color auto="1"/>
      </right>
      <top style="thin">
        <color auto="1"/>
      </top>
      <bottom style="double">
        <color auto="1"/>
      </bottom>
      <diagonal/>
    </border>
    <border>
      <left style="thin">
        <color auto="1"/>
      </left>
      <right style="double">
        <color auto="1"/>
      </right>
      <top style="thin">
        <color auto="1"/>
      </top>
      <bottom style="thin">
        <color auto="1"/>
      </bottom>
      <diagonal/>
    </border>
    <border>
      <left style="double">
        <color auto="1"/>
      </left>
      <right/>
      <top style="double">
        <color auto="1"/>
      </top>
      <bottom/>
      <diagonal/>
    </border>
    <border>
      <left/>
      <right style="double">
        <color auto="1"/>
      </right>
      <top style="double">
        <color auto="1"/>
      </top>
      <bottom/>
      <diagonal/>
    </border>
    <border>
      <left style="double">
        <color auto="1"/>
      </left>
      <right/>
      <top/>
      <bottom style="double">
        <color auto="1"/>
      </bottom>
      <diagonal/>
    </border>
    <border>
      <left/>
      <right style="double">
        <color auto="1"/>
      </right>
      <top/>
      <bottom style="double">
        <color auto="1"/>
      </bottom>
      <diagonal/>
    </border>
    <border>
      <left style="double">
        <color auto="1"/>
      </left>
      <right/>
      <top style="double">
        <color auto="1"/>
      </top>
      <bottom style="double">
        <color auto="1"/>
      </bottom>
      <diagonal/>
    </border>
    <border>
      <left/>
      <right style="double">
        <color auto="1"/>
      </right>
      <top style="double">
        <color auto="1"/>
      </top>
      <bottom style="double">
        <color auto="1"/>
      </bottom>
      <diagonal/>
    </border>
    <border>
      <left style="thin">
        <color auto="1"/>
      </left>
      <right/>
      <top style="double">
        <color auto="1"/>
      </top>
      <bottom style="thin">
        <color auto="1"/>
      </bottom>
      <diagonal/>
    </border>
    <border>
      <left/>
      <right/>
      <top style="double">
        <color auto="1"/>
      </top>
      <bottom style="thin">
        <color auto="1"/>
      </bottom>
      <diagonal/>
    </border>
    <border>
      <left/>
      <right style="double">
        <color auto="1"/>
      </right>
      <top style="double">
        <color auto="1"/>
      </top>
      <bottom style="thin">
        <color auto="1"/>
      </bottom>
      <diagonal/>
    </border>
    <border>
      <left style="thin">
        <color auto="1"/>
      </left>
      <right style="thin">
        <color auto="1"/>
      </right>
      <top/>
      <bottom/>
      <diagonal/>
    </border>
    <border>
      <left style="double">
        <color auto="1"/>
      </left>
      <right style="thin">
        <color auto="1"/>
      </right>
      <top style="thin">
        <color auto="1"/>
      </top>
      <bottom/>
      <diagonal/>
    </border>
    <border>
      <left style="thin">
        <color theme="1"/>
      </left>
      <right style="thin">
        <color theme="1"/>
      </right>
      <top style="thin">
        <color theme="1"/>
      </top>
      <bottom style="thin">
        <color theme="1"/>
      </bottom>
      <diagonal/>
    </border>
    <border>
      <left style="double">
        <color auto="1"/>
      </left>
      <right style="thin">
        <color theme="1"/>
      </right>
      <top style="thin">
        <color theme="1"/>
      </top>
      <bottom style="double">
        <color auto="1"/>
      </bottom>
      <diagonal/>
    </border>
    <border>
      <left style="thin">
        <color theme="1"/>
      </left>
      <right style="thin">
        <color theme="1"/>
      </right>
      <top style="thin">
        <color theme="1"/>
      </top>
      <bottom style="double">
        <color auto="1"/>
      </bottom>
      <diagonal/>
    </border>
    <border>
      <left style="thin">
        <color auto="1"/>
      </left>
      <right/>
      <top style="thin">
        <color auto="1"/>
      </top>
      <bottom style="double">
        <color auto="1"/>
      </bottom>
      <diagonal/>
    </border>
    <border>
      <left/>
      <right/>
      <top/>
      <bottom style="thin">
        <color theme="0"/>
      </bottom>
      <diagonal/>
    </border>
    <border>
      <left style="thin">
        <color theme="0"/>
      </left>
      <right/>
      <top style="thin">
        <color auto="1"/>
      </top>
      <bottom style="thin">
        <color theme="0"/>
      </bottom>
      <diagonal/>
    </border>
    <border>
      <left/>
      <right style="thin">
        <color theme="0"/>
      </right>
      <top style="thin">
        <color auto="1"/>
      </top>
      <bottom style="thin">
        <color theme="0"/>
      </bottom>
      <diagonal/>
    </border>
    <border>
      <left/>
      <right/>
      <top/>
      <bottom style="double">
        <color indexed="39"/>
      </bottom>
      <diagonal/>
    </border>
    <border>
      <left/>
      <right style="double">
        <color indexed="39"/>
      </right>
      <top/>
      <bottom style="double">
        <color indexed="39"/>
      </bottom>
      <diagonal/>
    </border>
    <border>
      <left style="double">
        <color indexed="39"/>
      </left>
      <right style="hair">
        <color indexed="39"/>
      </right>
      <top style="double">
        <color indexed="39"/>
      </top>
      <bottom style="double">
        <color indexed="39"/>
      </bottom>
      <diagonal/>
    </border>
    <border>
      <left style="hair">
        <color auto="1"/>
      </left>
      <right style="hair">
        <color auto="1"/>
      </right>
      <top style="double">
        <color indexed="39"/>
      </top>
      <bottom style="double">
        <color indexed="39"/>
      </bottom>
      <diagonal/>
    </border>
    <border>
      <left style="double">
        <color indexed="39"/>
      </left>
      <right style="hair">
        <color indexed="39"/>
      </right>
      <top style="double">
        <color indexed="39"/>
      </top>
      <bottom style="hair">
        <color indexed="39"/>
      </bottom>
      <diagonal/>
    </border>
    <border>
      <left style="hair">
        <color indexed="39"/>
      </left>
      <right style="hair">
        <color indexed="39"/>
      </right>
      <top style="double">
        <color indexed="39"/>
      </top>
      <bottom style="hair">
        <color indexed="39"/>
      </bottom>
      <diagonal/>
    </border>
    <border>
      <left style="hair">
        <color indexed="39"/>
      </left>
      <right style="hair">
        <color indexed="39"/>
      </right>
      <top/>
      <bottom style="hair">
        <color indexed="39"/>
      </bottom>
      <diagonal/>
    </border>
    <border>
      <left/>
      <right style="hair">
        <color rgb="FF0000FF"/>
      </right>
      <top/>
      <bottom style="hair">
        <color rgb="FF0000FF"/>
      </bottom>
      <diagonal/>
    </border>
    <border>
      <left style="hair">
        <color indexed="39"/>
      </left>
      <right style="hair">
        <color indexed="39"/>
      </right>
      <top style="hair">
        <color indexed="39"/>
      </top>
      <bottom style="hair">
        <color indexed="39"/>
      </bottom>
      <diagonal/>
    </border>
    <border>
      <left/>
      <right/>
      <top style="double">
        <color indexed="39"/>
      </top>
      <bottom/>
      <diagonal/>
    </border>
    <border>
      <left style="double">
        <color indexed="39"/>
      </left>
      <right style="hair">
        <color indexed="39"/>
      </right>
      <top style="double">
        <color indexed="39"/>
      </top>
      <bottom/>
      <diagonal/>
    </border>
    <border>
      <left style="hair">
        <color indexed="39"/>
      </left>
      <right style="thin">
        <color auto="1"/>
      </right>
      <top style="double">
        <color indexed="39"/>
      </top>
      <bottom/>
      <diagonal/>
    </border>
    <border>
      <left/>
      <right style="hair">
        <color indexed="39"/>
      </right>
      <top style="double">
        <color indexed="39"/>
      </top>
      <bottom/>
      <diagonal/>
    </border>
    <border>
      <left style="double">
        <color indexed="39"/>
      </left>
      <right style="double">
        <color indexed="39"/>
      </right>
      <top style="double">
        <color indexed="39"/>
      </top>
      <bottom/>
      <diagonal/>
    </border>
    <border>
      <left style="double">
        <color indexed="39"/>
      </left>
      <right style="hair">
        <color indexed="39"/>
      </right>
      <top/>
      <bottom style="double">
        <color indexed="39"/>
      </bottom>
      <diagonal/>
    </border>
    <border>
      <left style="hair">
        <color indexed="39"/>
      </left>
      <right style="thin">
        <color auto="1"/>
      </right>
      <top/>
      <bottom style="double">
        <color indexed="39"/>
      </bottom>
      <diagonal/>
    </border>
    <border>
      <left style="thin">
        <color auto="1"/>
      </left>
      <right style="double">
        <color indexed="39"/>
      </right>
      <top style="thin">
        <color auto="1"/>
      </top>
      <bottom style="double">
        <color indexed="39"/>
      </bottom>
      <diagonal/>
    </border>
    <border>
      <left style="hair">
        <color auto="1"/>
      </left>
      <right/>
      <top style="hair">
        <color indexed="39"/>
      </top>
      <bottom style="hair">
        <color indexed="39"/>
      </bottom>
      <diagonal/>
    </border>
    <border>
      <left/>
      <right style="hair">
        <color indexed="39"/>
      </right>
      <top style="hair">
        <color indexed="39"/>
      </top>
      <bottom style="hair">
        <color indexed="39"/>
      </bottom>
      <diagonal/>
    </border>
    <border>
      <left style="hair">
        <color indexed="39"/>
      </left>
      <right style="double">
        <color indexed="39"/>
      </right>
      <top style="double">
        <color indexed="39"/>
      </top>
      <bottom style="hair">
        <color indexed="39"/>
      </bottom>
      <diagonal/>
    </border>
    <border>
      <left style="hair">
        <color indexed="39"/>
      </left>
      <right style="double">
        <color indexed="39"/>
      </right>
      <top style="hair">
        <color indexed="39"/>
      </top>
      <bottom style="hair">
        <color indexed="39"/>
      </bottom>
      <diagonal/>
    </border>
    <border>
      <left style="hair">
        <color indexed="39"/>
      </left>
      <right style="hair">
        <color indexed="39"/>
      </right>
      <top style="hair">
        <color indexed="39"/>
      </top>
      <bottom/>
      <diagonal/>
    </border>
    <border>
      <left style="hair">
        <color auto="1"/>
      </left>
      <right style="double">
        <color auto="1"/>
      </right>
      <top style="hair">
        <color auto="1"/>
      </top>
      <bottom/>
      <diagonal/>
    </border>
    <border>
      <left style="hair">
        <color indexed="39"/>
      </left>
      <right style="hair">
        <color indexed="39"/>
      </right>
      <top style="hair">
        <color indexed="39"/>
      </top>
      <bottom style="double">
        <color indexed="39"/>
      </bottom>
      <diagonal/>
    </border>
    <border>
      <left style="hair">
        <color auto="1"/>
      </left>
      <right style="double">
        <color auto="1"/>
      </right>
      <top style="hair">
        <color auto="1"/>
      </top>
      <bottom style="double">
        <color indexed="39"/>
      </bottom>
      <diagonal/>
    </border>
    <border>
      <left style="double">
        <color rgb="FF0033CC"/>
      </left>
      <right style="double">
        <color indexed="12"/>
      </right>
      <top style="double">
        <color indexed="12"/>
      </top>
      <bottom style="double">
        <color rgb="FF0033CC"/>
      </bottom>
      <diagonal/>
    </border>
    <border>
      <left style="double">
        <color indexed="39"/>
      </left>
      <right style="thin">
        <color auto="1"/>
      </right>
      <top style="double">
        <color indexed="39"/>
      </top>
      <bottom style="hair">
        <color auto="1"/>
      </bottom>
      <diagonal/>
    </border>
    <border>
      <left style="thin">
        <color auto="1"/>
      </left>
      <right style="thin">
        <color auto="1"/>
      </right>
      <top style="double">
        <color indexed="39"/>
      </top>
      <bottom/>
      <diagonal/>
    </border>
    <border>
      <left style="thin">
        <color auto="1"/>
      </left>
      <right/>
      <top style="double">
        <color indexed="39"/>
      </top>
      <bottom style="hair">
        <color auto="1"/>
      </bottom>
      <diagonal/>
    </border>
    <border>
      <left style="hair">
        <color auto="1"/>
      </left>
      <right style="double">
        <color rgb="FF0000FF"/>
      </right>
      <top style="double">
        <color indexed="39"/>
      </top>
      <bottom style="hair">
        <color auto="1"/>
      </bottom>
      <diagonal/>
    </border>
    <border>
      <left style="double">
        <color indexed="39"/>
      </left>
      <right style="thin">
        <color auto="1"/>
      </right>
      <top/>
      <bottom style="hair">
        <color auto="1"/>
      </bottom>
      <diagonal/>
    </border>
    <border>
      <left style="hair">
        <color auto="1"/>
      </left>
      <right style="double">
        <color rgb="FF0000FF"/>
      </right>
      <top style="hair">
        <color auto="1"/>
      </top>
      <bottom style="hair">
        <color auto="1"/>
      </bottom>
      <diagonal/>
    </border>
    <border>
      <left style="hair">
        <color auto="1"/>
      </left>
      <right style="hair">
        <color auto="1"/>
      </right>
      <top style="hair">
        <color auto="1"/>
      </top>
      <bottom style="hair">
        <color auto="1"/>
      </bottom>
      <diagonal/>
    </border>
    <border>
      <left/>
      <right style="double">
        <color rgb="FF0000FF"/>
      </right>
      <top/>
      <bottom/>
      <diagonal/>
    </border>
    <border>
      <left style="hair">
        <color auto="1"/>
      </left>
      <right style="double">
        <color rgb="FF0000FF"/>
      </right>
      <top style="hair">
        <color auto="1"/>
      </top>
      <bottom style="double">
        <color indexed="39"/>
      </bottom>
      <diagonal/>
    </border>
    <border>
      <left/>
      <right style="hair">
        <color indexed="39"/>
      </right>
      <top/>
      <bottom style="hair">
        <color indexed="39"/>
      </bottom>
      <diagonal/>
    </border>
    <border>
      <left/>
      <right style="hair">
        <color indexed="39"/>
      </right>
      <top style="double">
        <color indexed="39"/>
      </top>
      <bottom style="hair">
        <color indexed="39"/>
      </bottom>
      <diagonal/>
    </border>
    <border>
      <left style="thin">
        <color auto="1"/>
      </left>
      <right style="double">
        <color indexed="39"/>
      </right>
      <top style="double">
        <color indexed="39"/>
      </top>
      <bottom style="hair">
        <color auto="1"/>
      </bottom>
      <diagonal/>
    </border>
    <border>
      <left style="thin">
        <color auto="1"/>
      </left>
      <right style="double">
        <color indexed="39"/>
      </right>
      <top style="hair">
        <color auto="1"/>
      </top>
      <bottom style="double">
        <color indexed="39"/>
      </bottom>
      <diagonal/>
    </border>
    <border>
      <left style="double">
        <color indexed="39"/>
      </left>
      <right style="thin">
        <color auto="1"/>
      </right>
      <top style="hair">
        <color auto="1"/>
      </top>
      <bottom style="double">
        <color indexed="39"/>
      </bottom>
      <diagonal/>
    </border>
    <border>
      <left style="double">
        <color indexed="39"/>
      </left>
      <right style="thin">
        <color auto="1"/>
      </right>
      <top style="double">
        <color indexed="39"/>
      </top>
      <bottom/>
      <diagonal/>
    </border>
    <border>
      <left style="thin">
        <color auto="1"/>
      </left>
      <right style="double">
        <color rgb="FF0000FF"/>
      </right>
      <top style="double">
        <color indexed="39"/>
      </top>
      <bottom/>
      <diagonal/>
    </border>
    <border>
      <left style="hair">
        <color indexed="39"/>
      </left>
      <right style="hair">
        <color indexed="39"/>
      </right>
      <top style="double">
        <color indexed="39"/>
      </top>
      <bottom/>
      <diagonal/>
    </border>
    <border>
      <left style="hair">
        <color indexed="39"/>
      </left>
      <right/>
      <top style="double">
        <color indexed="39"/>
      </top>
      <bottom style="hair">
        <color indexed="39"/>
      </bottom>
      <diagonal/>
    </border>
    <border>
      <left style="hair">
        <color indexed="39"/>
      </left>
      <right/>
      <top style="hair">
        <color indexed="39"/>
      </top>
      <bottom style="hair">
        <color indexed="39"/>
      </bottom>
      <diagonal/>
    </border>
    <border>
      <left style="hair">
        <color indexed="39"/>
      </left>
      <right/>
      <top style="hair">
        <color indexed="39"/>
      </top>
      <bottom style="double">
        <color indexed="39"/>
      </bottom>
      <diagonal/>
    </border>
    <border>
      <left/>
      <right style="hair">
        <color indexed="39"/>
      </right>
      <top style="hair">
        <color indexed="39"/>
      </top>
      <bottom style="double">
        <color indexed="39"/>
      </bottom>
      <diagonal/>
    </border>
    <border>
      <left/>
      <right style="thin">
        <color theme="0"/>
      </right>
      <top/>
      <bottom/>
      <diagonal/>
    </border>
    <border>
      <left style="thin">
        <color theme="0"/>
      </left>
      <right style="thin">
        <color theme="0"/>
      </right>
      <top/>
      <bottom/>
      <diagonal/>
    </border>
    <border>
      <left/>
      <right style="thin">
        <color theme="0"/>
      </right>
      <top style="thin">
        <color theme="0"/>
      </top>
      <bottom style="thin">
        <color theme="0"/>
      </bottom>
      <diagonal/>
    </border>
    <border>
      <left style="double">
        <color rgb="FF0066FF"/>
      </left>
      <right style="hair">
        <color rgb="FF0066FF"/>
      </right>
      <top style="hair">
        <color indexed="12"/>
      </top>
      <bottom/>
      <diagonal/>
    </border>
    <border>
      <left style="double">
        <color rgb="FF0066FF"/>
      </left>
      <right style="hair">
        <color rgb="FF0066FF"/>
      </right>
      <top style="hair">
        <color rgb="FF0066FF"/>
      </top>
      <bottom/>
      <diagonal/>
    </border>
    <border>
      <left style="double">
        <color rgb="FF0066FF"/>
      </left>
      <right style="hair">
        <color rgb="FF0066FF"/>
      </right>
      <top style="hair">
        <color rgb="FF0066FF"/>
      </top>
      <bottom style="double">
        <color rgb="FF0066FF"/>
      </bottom>
      <diagonal/>
    </border>
    <border>
      <left style="hair">
        <color indexed="39"/>
      </left>
      <right style="double">
        <color indexed="39"/>
      </right>
      <top style="double">
        <color indexed="39"/>
      </top>
      <bottom/>
      <diagonal/>
    </border>
    <border>
      <left style="double">
        <color indexed="39"/>
      </left>
      <right/>
      <top style="double">
        <color indexed="39"/>
      </top>
      <bottom/>
      <diagonal/>
    </border>
    <border>
      <left style="hair">
        <color indexed="39"/>
      </left>
      <right style="double">
        <color indexed="39"/>
      </right>
      <top/>
      <bottom style="hair">
        <color indexed="39"/>
      </bottom>
      <diagonal/>
    </border>
    <border>
      <left style="double">
        <color indexed="39"/>
      </left>
      <right/>
      <top/>
      <bottom style="hair">
        <color indexed="39"/>
      </bottom>
      <diagonal/>
    </border>
    <border>
      <left style="hair">
        <color indexed="39"/>
      </left>
      <right/>
      <top/>
      <bottom style="hair">
        <color indexed="39"/>
      </bottom>
      <diagonal/>
    </border>
    <border>
      <left style="double">
        <color rgb="FF0066FF"/>
      </left>
      <right style="hair">
        <color rgb="FF0066FF"/>
      </right>
      <top/>
      <bottom style="hair">
        <color rgb="FF0066FF"/>
      </bottom>
      <diagonal/>
    </border>
    <border>
      <left style="hair">
        <color indexed="39"/>
      </left>
      <right style="double">
        <color indexed="39"/>
      </right>
      <top/>
      <bottom/>
      <diagonal/>
    </border>
    <border>
      <left style="hair">
        <color indexed="39"/>
      </left>
      <right style="double">
        <color indexed="39"/>
      </right>
      <top style="hair">
        <color indexed="39"/>
      </top>
      <bottom/>
      <diagonal/>
    </border>
    <border>
      <left style="hair">
        <color indexed="39"/>
      </left>
      <right style="hair">
        <color indexed="39"/>
      </right>
      <top/>
      <bottom style="double">
        <color indexed="39"/>
      </bottom>
      <diagonal/>
    </border>
    <border>
      <left style="hair">
        <color indexed="39"/>
      </left>
      <right style="double">
        <color indexed="39"/>
      </right>
      <top/>
      <bottom style="double">
        <color indexed="39"/>
      </bottom>
      <diagonal/>
    </border>
    <border>
      <left/>
      <right/>
      <top/>
      <bottom style="hair">
        <color indexed="39"/>
      </bottom>
      <diagonal/>
    </border>
    <border>
      <left/>
      <right style="hair">
        <color rgb="FF0000FF"/>
      </right>
      <top/>
      <bottom style="hair">
        <color indexed="39"/>
      </bottom>
      <diagonal/>
    </border>
    <border>
      <left style="double">
        <color rgb="FF0066FF"/>
      </left>
      <right style="hair">
        <color rgb="FF0066FF"/>
      </right>
      <top style="hair">
        <color rgb="FF0066FF"/>
      </top>
      <bottom style="hair">
        <color rgb="FF0066FF"/>
      </bottom>
      <diagonal/>
    </border>
    <border>
      <left style="double">
        <color rgb="FF0066FF"/>
      </left>
      <right style="hair">
        <color rgb="FF0066FF"/>
      </right>
      <top/>
      <bottom style="double">
        <color rgb="FF0066FF"/>
      </bottom>
      <diagonal/>
    </border>
    <border>
      <left/>
      <right style="double">
        <color indexed="39"/>
      </right>
      <top style="double">
        <color indexed="39"/>
      </top>
      <bottom/>
      <diagonal/>
    </border>
    <border>
      <left/>
      <right style="double">
        <color indexed="39"/>
      </right>
      <top/>
      <bottom style="hair">
        <color indexed="39"/>
      </bottom>
      <diagonal/>
    </border>
    <border>
      <left style="hair">
        <color rgb="FF0066FF"/>
      </left>
      <right style="double">
        <color rgb="FF0066FF"/>
      </right>
      <top style="hair">
        <color indexed="12"/>
      </top>
      <bottom/>
      <diagonal/>
    </border>
    <border>
      <left style="hair">
        <color rgb="FF0066FF"/>
      </left>
      <right style="double">
        <color rgb="FF0066FF"/>
      </right>
      <top/>
      <bottom style="hair">
        <color rgb="FF0066FF"/>
      </bottom>
      <diagonal/>
    </border>
    <border>
      <left style="hair">
        <color rgb="FF0066FF"/>
      </left>
      <right style="double">
        <color rgb="FF0066FF"/>
      </right>
      <top style="hair">
        <color rgb="FF0066FF"/>
      </top>
      <bottom/>
      <diagonal/>
    </border>
    <border>
      <left style="hair">
        <color rgb="FF0066FF"/>
      </left>
      <right style="double">
        <color rgb="FF0066FF"/>
      </right>
      <top style="hair">
        <color rgb="FF0066FF"/>
      </top>
      <bottom style="double">
        <color rgb="FF0066FF"/>
      </bottom>
      <diagonal/>
    </border>
    <border>
      <left/>
      <right style="double">
        <color rgb="FF0066FF"/>
      </right>
      <top style="hair">
        <color rgb="FF0066FF"/>
      </top>
      <bottom style="hair">
        <color rgb="FF0066FF"/>
      </bottom>
      <diagonal/>
    </border>
    <border>
      <left/>
      <right/>
      <top/>
      <bottom style="double">
        <color rgb="FF0000FF"/>
      </bottom>
      <diagonal/>
    </border>
    <border>
      <left style="double">
        <color rgb="FF0000FF"/>
      </left>
      <right style="thin">
        <color auto="1"/>
      </right>
      <top style="double">
        <color rgb="FF0000FF"/>
      </top>
      <bottom/>
      <diagonal/>
    </border>
    <border>
      <left style="thin">
        <color auto="1"/>
      </left>
      <right style="thin">
        <color auto="1"/>
      </right>
      <top style="double">
        <color rgb="FF0000FF"/>
      </top>
      <bottom/>
      <diagonal/>
    </border>
    <border>
      <left style="thin">
        <color auto="1"/>
      </left>
      <right/>
      <top style="double">
        <color rgb="FF0000FF"/>
      </top>
      <bottom/>
      <diagonal/>
    </border>
    <border>
      <left/>
      <right/>
      <top style="double">
        <color rgb="FF0000FF"/>
      </top>
      <bottom/>
      <diagonal/>
    </border>
    <border>
      <left/>
      <right style="thin">
        <color auto="1"/>
      </right>
      <top style="double">
        <color rgb="FF0000FF"/>
      </top>
      <bottom/>
      <diagonal/>
    </border>
    <border>
      <left style="double">
        <color rgb="FF0000FF"/>
      </left>
      <right style="thin">
        <color auto="1"/>
      </right>
      <top/>
      <bottom style="thin">
        <color auto="1"/>
      </bottom>
      <diagonal/>
    </border>
    <border>
      <left style="double">
        <color rgb="FF0000FF"/>
      </left>
      <right style="thin">
        <color auto="1"/>
      </right>
      <top style="thin">
        <color auto="1"/>
      </top>
      <bottom/>
      <diagonal/>
    </border>
    <border>
      <left style="double">
        <color rgb="FF0000FF"/>
      </left>
      <right style="thin">
        <color auto="1"/>
      </right>
      <top/>
      <bottom/>
      <diagonal/>
    </border>
    <border>
      <left style="double">
        <color rgb="FF0000FF"/>
      </left>
      <right style="thin">
        <color auto="1"/>
      </right>
      <top/>
      <bottom style="double">
        <color rgb="FF0000FF"/>
      </bottom>
      <diagonal/>
    </border>
    <border>
      <left/>
      <right style="thin">
        <color auto="1"/>
      </right>
      <top style="thin">
        <color auto="1"/>
      </top>
      <bottom style="double">
        <color rgb="FF0066FF"/>
      </bottom>
      <diagonal/>
    </border>
    <border>
      <left style="thin">
        <color auto="1"/>
      </left>
      <right style="thin">
        <color auto="1"/>
      </right>
      <top style="thin">
        <color auto="1"/>
      </top>
      <bottom style="double">
        <color rgb="FF0066FF"/>
      </bottom>
      <diagonal/>
    </border>
    <border>
      <left style="thin">
        <color auto="1"/>
      </left>
      <right style="thin">
        <color auto="1"/>
      </right>
      <top style="hair">
        <color rgb="FF0066FF"/>
      </top>
      <bottom style="double">
        <color rgb="FF0000FF"/>
      </bottom>
      <diagonal/>
    </border>
    <border>
      <left/>
      <right style="thin">
        <color auto="1"/>
      </right>
      <top/>
      <bottom style="double">
        <color rgb="FF0000FF"/>
      </bottom>
      <diagonal/>
    </border>
    <border>
      <left style="thin">
        <color auto="1"/>
      </left>
      <right style="double">
        <color rgb="FF0000FF"/>
      </right>
      <top style="double">
        <color rgb="FF0000FF"/>
      </top>
      <bottom/>
      <diagonal/>
    </border>
    <border>
      <left style="thin">
        <color auto="1"/>
      </left>
      <right style="double">
        <color rgb="FF0000FF"/>
      </right>
      <top/>
      <bottom style="thin">
        <color auto="1"/>
      </bottom>
      <diagonal/>
    </border>
    <border>
      <left/>
      <right/>
      <top/>
      <bottom style="medium">
        <color auto="1"/>
      </bottom>
      <diagonal/>
    </border>
    <border>
      <left style="medium">
        <color auto="1"/>
      </left>
      <right/>
      <top/>
      <bottom/>
      <diagonal/>
    </border>
    <border>
      <left style="medium">
        <color auto="1"/>
      </left>
      <right/>
      <top style="medium">
        <color auto="1"/>
      </top>
      <bottom/>
      <diagonal/>
    </border>
    <border>
      <left/>
      <right/>
      <top style="medium">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style="medium">
        <color auto="1"/>
      </top>
      <bottom style="medium">
        <color auto="1"/>
      </bottom>
      <diagonal/>
    </border>
    <border>
      <left style="medium">
        <color auto="1"/>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style="thin">
        <color auto="1"/>
      </left>
      <right style="medium">
        <color auto="1"/>
      </right>
      <top style="thin">
        <color auto="1"/>
      </top>
      <bottom style="thin">
        <color auto="1"/>
      </bottom>
      <diagonal/>
    </border>
    <border>
      <left style="thin">
        <color rgb="FF000000"/>
      </left>
      <right style="thin">
        <color rgb="FF000000"/>
      </right>
      <top/>
      <bottom style="thin">
        <color rgb="FF000000"/>
      </bottom>
      <diagonal/>
    </border>
    <border>
      <left style="thin">
        <color auto="1"/>
      </left>
      <right/>
      <top style="thin">
        <color auto="1"/>
      </top>
      <bottom style="medium">
        <color auto="1"/>
      </bottom>
      <diagonal/>
    </border>
    <border>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style="medium">
        <color auto="1"/>
      </right>
      <top/>
      <bottom/>
      <diagonal/>
    </border>
    <border>
      <left style="thin">
        <color rgb="FF000000"/>
      </left>
      <right style="thin">
        <color rgb="FF000000"/>
      </right>
      <top style="thin">
        <color rgb="FF000000"/>
      </top>
      <bottom style="thin">
        <color rgb="FF000000"/>
      </bottom>
      <diagonal/>
    </border>
    <border>
      <left style="medium">
        <color auto="1"/>
      </left>
      <right style="medium">
        <color auto="1"/>
      </right>
      <top/>
      <bottom style="medium">
        <color auto="1"/>
      </bottom>
      <diagonal/>
    </border>
    <border>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top/>
      <bottom style="thin">
        <color auto="1"/>
      </bottom>
      <diagonal/>
    </border>
    <border>
      <left style="medium">
        <color auto="1"/>
      </left>
      <right style="medium">
        <color auto="1"/>
      </right>
      <top style="thin">
        <color auto="1"/>
      </top>
      <bottom style="thin">
        <color auto="1"/>
      </bottom>
      <diagonal/>
    </border>
    <border>
      <left style="medium">
        <color auto="1"/>
      </left>
      <right/>
      <top style="thin">
        <color auto="1"/>
      </top>
      <bottom style="thin">
        <color auto="1"/>
      </bottom>
      <diagonal/>
    </border>
    <border>
      <left/>
      <right style="medium">
        <color auto="1"/>
      </right>
      <top/>
      <bottom style="thin">
        <color auto="1"/>
      </bottom>
      <diagonal/>
    </border>
    <border>
      <left style="medium">
        <color auto="1"/>
      </left>
      <right/>
      <top/>
      <bottom style="medium">
        <color auto="1"/>
      </bottom>
      <diagonal/>
    </border>
    <border>
      <left/>
      <right/>
      <top style="medium">
        <color auto="1"/>
      </top>
      <bottom style="thin">
        <color auto="1"/>
      </bottom>
      <diagonal/>
    </border>
    <border>
      <left style="medium">
        <color auto="1"/>
      </left>
      <right style="medium">
        <color auto="1"/>
      </right>
      <top/>
      <bottom style="thin">
        <color auto="1"/>
      </bottom>
      <diagonal/>
    </border>
    <border>
      <left style="thin">
        <color rgb="FF000000"/>
      </left>
      <right/>
      <top style="thin">
        <color auto="1"/>
      </top>
      <bottom/>
      <diagonal/>
    </border>
    <border>
      <left style="thin">
        <color rgb="FF000000"/>
      </left>
      <right/>
      <top/>
      <bottom/>
      <diagonal/>
    </border>
    <border>
      <left style="thin">
        <color rgb="FF000000"/>
      </left>
      <right style="medium">
        <color rgb="FF000000"/>
      </right>
      <top style="thin">
        <color rgb="FF000000"/>
      </top>
      <bottom style="medium">
        <color rgb="FF000000"/>
      </bottom>
      <diagonal/>
    </border>
    <border>
      <left style="medium">
        <color auto="1"/>
      </left>
      <right style="thin">
        <color auto="1"/>
      </right>
      <top style="medium">
        <color auto="1"/>
      </top>
      <bottom/>
      <diagonal/>
    </border>
    <border>
      <left/>
      <right style="thin">
        <color rgb="FF000000"/>
      </right>
      <top style="thin">
        <color auto="1"/>
      </top>
      <bottom/>
      <diagonal/>
    </border>
    <border>
      <left/>
      <right style="thin">
        <color rgb="FF000000"/>
      </right>
      <top/>
      <bottom/>
      <diagonal/>
    </border>
    <border>
      <left style="thin">
        <color indexed="9"/>
      </left>
      <right/>
      <top/>
      <bottom style="thin">
        <color theme="0"/>
      </bottom>
      <diagonal/>
    </border>
    <border>
      <left style="thin">
        <color indexed="9"/>
      </left>
      <right/>
      <top style="thin">
        <color theme="0"/>
      </top>
      <bottom style="thin">
        <color theme="0"/>
      </bottom>
      <diagonal/>
    </border>
    <border>
      <left/>
      <right/>
      <top style="thin">
        <color theme="0"/>
      </top>
      <bottom style="thin">
        <color theme="0"/>
      </bottom>
      <diagonal/>
    </border>
    <border>
      <left style="thin">
        <color indexed="9"/>
      </left>
      <right style="thin">
        <color indexed="9"/>
      </right>
      <top/>
      <bottom style="thin">
        <color indexed="9"/>
      </bottom>
      <diagonal/>
    </border>
    <border>
      <left style="thin">
        <color indexed="9"/>
      </left>
      <right/>
      <top/>
      <bottom style="thin">
        <color indexed="9"/>
      </bottom>
      <diagonal/>
    </border>
    <border>
      <left/>
      <right style="thin">
        <color rgb="FFFFFFFF"/>
      </right>
      <top/>
      <bottom/>
      <diagonal/>
    </border>
    <border>
      <left style="thin">
        <color rgb="FFFFFFFF"/>
      </left>
      <right style="thin">
        <color rgb="FFFFFFFF"/>
      </right>
      <top/>
      <bottom/>
      <diagonal/>
    </border>
    <border>
      <left style="thin">
        <color indexed="9"/>
      </left>
      <right style="thin">
        <color indexed="9"/>
      </right>
      <top style="thin">
        <color indexed="9"/>
      </top>
      <bottom style="thin">
        <color indexed="9"/>
      </bottom>
      <diagonal/>
    </border>
    <border>
      <left style="thin">
        <color indexed="9"/>
      </left>
      <right/>
      <top style="thin">
        <color indexed="9"/>
      </top>
      <bottom style="thin">
        <color indexed="9"/>
      </bottom>
      <diagonal/>
    </border>
    <border>
      <left style="thin">
        <color indexed="9"/>
      </left>
      <right/>
      <top/>
      <bottom/>
      <diagonal/>
    </border>
    <border>
      <left style="thin">
        <color theme="0"/>
      </left>
      <right/>
      <top style="thin">
        <color theme="0"/>
      </top>
      <bottom style="thin">
        <color theme="0"/>
      </bottom>
      <diagonal/>
    </border>
    <border>
      <left style="thin">
        <color indexed="9"/>
      </left>
      <right style="thin">
        <color indexed="9"/>
      </right>
      <top/>
      <bottom/>
      <diagonal/>
    </border>
    <border>
      <left/>
      <right/>
      <top/>
      <bottom style="thin">
        <color indexed="9"/>
      </bottom>
      <diagonal/>
    </border>
    <border>
      <left/>
      <right/>
      <top style="thin">
        <color indexed="9"/>
      </top>
      <bottom style="thin">
        <color indexed="9"/>
      </bottom>
      <diagonal/>
    </border>
    <border>
      <left style="thin">
        <color indexed="9"/>
      </left>
      <right style="thin">
        <color indexed="9"/>
      </right>
      <top style="thin">
        <color indexed="9"/>
      </top>
      <bottom/>
      <diagonal/>
    </border>
    <border>
      <left style="thin">
        <color indexed="9"/>
      </left>
      <right style="hair">
        <color indexed="22"/>
      </right>
      <top/>
      <bottom style="thin">
        <color indexed="9"/>
      </bottom>
      <diagonal/>
    </border>
    <border>
      <left style="thin">
        <color rgb="FFFFFFFF"/>
      </left>
      <right/>
      <top/>
      <bottom/>
      <diagonal/>
    </border>
    <border>
      <left/>
      <right style="hair">
        <color indexed="22"/>
      </right>
      <top/>
      <bottom style="thin">
        <color indexed="9"/>
      </bottom>
      <diagonal/>
    </border>
    <border>
      <left style="hair">
        <color indexed="22"/>
      </left>
      <right/>
      <top/>
      <bottom style="hair">
        <color indexed="22"/>
      </bottom>
      <diagonal/>
    </border>
    <border>
      <left/>
      <right/>
      <top/>
      <bottom style="hair">
        <color indexed="22"/>
      </bottom>
      <diagonal/>
    </border>
    <border>
      <left style="thin">
        <color indexed="9"/>
      </left>
      <right style="thin">
        <color indexed="9"/>
      </right>
      <top style="thin">
        <color theme="0"/>
      </top>
      <bottom/>
      <diagonal/>
    </border>
    <border>
      <left/>
      <right style="thin">
        <color theme="0"/>
      </right>
      <top/>
      <bottom style="thin">
        <color theme="0"/>
      </bottom>
      <diagonal/>
    </border>
    <border>
      <left style="thin">
        <color theme="0"/>
      </left>
      <right/>
      <top style="thin">
        <color theme="0"/>
      </top>
      <bottom/>
      <diagonal/>
    </border>
    <border>
      <left/>
      <right/>
      <top style="thin">
        <color theme="0"/>
      </top>
      <bottom style="thin">
        <color auto="1"/>
      </bottom>
      <diagonal/>
    </border>
    <border>
      <left/>
      <right style="thin">
        <color theme="0"/>
      </right>
      <top style="thin">
        <color theme="0"/>
      </top>
      <bottom style="thin">
        <color auto="1"/>
      </bottom>
      <diagonal/>
    </border>
    <border>
      <left style="thin">
        <color theme="0"/>
      </left>
      <right/>
      <top/>
      <bottom style="thin">
        <color theme="0"/>
      </bottom>
      <diagonal/>
    </border>
    <border>
      <left style="thin">
        <color theme="0"/>
      </left>
      <right/>
      <top/>
      <bottom/>
      <diagonal/>
    </border>
    <border>
      <left style="thin">
        <color theme="0"/>
      </left>
      <right/>
      <top style="thin">
        <color theme="0"/>
      </top>
      <bottom style="thin">
        <color auto="1"/>
      </bottom>
      <diagonal/>
    </border>
    <border>
      <left style="mediumDashDotDot">
        <color auto="1"/>
      </left>
      <right/>
      <top style="mediumDashDotDot">
        <color auto="1"/>
      </top>
      <bottom/>
      <diagonal/>
    </border>
    <border>
      <left/>
      <right/>
      <top style="mediumDashDotDot">
        <color auto="1"/>
      </top>
      <bottom/>
      <diagonal/>
    </border>
    <border>
      <left/>
      <right style="mediumDashDotDot">
        <color auto="1"/>
      </right>
      <top style="mediumDashDotDot">
        <color auto="1"/>
      </top>
      <bottom/>
      <diagonal/>
    </border>
    <border>
      <left style="mediumDashDotDot">
        <color auto="1"/>
      </left>
      <right/>
      <top/>
      <bottom/>
      <diagonal/>
    </border>
    <border>
      <left/>
      <right style="mediumDashDotDot">
        <color auto="1"/>
      </right>
      <top/>
      <bottom/>
      <diagonal/>
    </border>
    <border>
      <left/>
      <right/>
      <top/>
      <bottom style="mediumDashDot">
        <color auto="1"/>
      </bottom>
      <diagonal/>
    </border>
    <border>
      <left/>
      <right style="mediumDashDot">
        <color auto="1"/>
      </right>
      <top/>
      <bottom style="mediumDashDot">
        <color auto="1"/>
      </bottom>
      <diagonal/>
    </border>
    <border>
      <left style="mediumDashDot">
        <color auto="1"/>
      </left>
      <right/>
      <top style="mediumDashDot">
        <color auto="1"/>
      </top>
      <bottom/>
      <diagonal/>
    </border>
    <border>
      <left/>
      <right style="mediumDashDot">
        <color auto="1"/>
      </right>
      <top style="mediumDashDot">
        <color auto="1"/>
      </top>
      <bottom/>
      <diagonal/>
    </border>
    <border>
      <left/>
      <right/>
      <top style="mediumDashDot">
        <color auto="1"/>
      </top>
      <bottom/>
      <diagonal/>
    </border>
    <border>
      <left style="mediumDashDot">
        <color auto="1"/>
      </left>
      <right/>
      <top/>
      <bottom/>
      <diagonal/>
    </border>
    <border>
      <left/>
      <right style="mediumDashDot">
        <color auto="1"/>
      </right>
      <top/>
      <bottom/>
      <diagonal/>
    </border>
    <border>
      <left style="mediumDashDot">
        <color auto="1"/>
      </left>
      <right/>
      <top/>
      <bottom style="mediumDashDot">
        <color auto="1"/>
      </bottom>
      <diagonal/>
    </border>
    <border>
      <left style="thin">
        <color indexed="22"/>
      </left>
      <right style="thin">
        <color indexed="22"/>
      </right>
      <top style="thin">
        <color indexed="22"/>
      </top>
      <bottom style="thin">
        <color indexed="22"/>
      </bottom>
      <diagonal/>
    </border>
    <border>
      <left/>
      <right/>
      <top/>
      <bottom style="medium">
        <color indexed="44"/>
      </bottom>
      <diagonal/>
    </border>
    <border>
      <left/>
      <right/>
      <top/>
      <bottom style="thick">
        <color indexed="49"/>
      </bottom>
      <diagonal/>
    </border>
    <border>
      <left style="thin">
        <color indexed="23"/>
      </left>
      <right style="thin">
        <color indexed="23"/>
      </right>
      <top style="thin">
        <color indexed="23"/>
      </top>
      <bottom style="thin">
        <color indexed="23"/>
      </bottom>
      <diagonal/>
    </border>
    <border>
      <left/>
      <right/>
      <top/>
      <bottom style="thick">
        <color indexed="54"/>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double">
        <color indexed="5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s>
  <cellStyleXfs count="332">
    <xf numFmtId="0" fontId="0" fillId="0" borderId="0"/>
    <xf numFmtId="0" fontId="81" fillId="64" borderId="0" applyNumberFormat="0" applyBorder="0" applyAlignment="0" applyProtection="0"/>
    <xf numFmtId="0" fontId="82" fillId="84" borderId="0" applyNumberFormat="0" applyBorder="0" applyAlignment="0" applyProtection="0">
      <alignment vertical="center"/>
    </xf>
    <xf numFmtId="0" fontId="81" fillId="72" borderId="0" applyNumberFormat="0" applyBorder="0" applyAlignment="0" applyProtection="0"/>
    <xf numFmtId="0" fontId="101" fillId="46" borderId="296" applyNumberFormat="0" applyAlignment="0" applyProtection="0">
      <alignment vertical="center"/>
    </xf>
    <xf numFmtId="0" fontId="94" fillId="84" borderId="296" applyNumberFormat="0" applyAlignment="0" applyProtection="0">
      <alignment vertical="center"/>
    </xf>
    <xf numFmtId="179" fontId="107" fillId="0" borderId="1">
      <alignment horizontal="center" vertical="center"/>
      <protection locked="0"/>
    </xf>
    <xf numFmtId="0" fontId="82" fillId="69" borderId="0" applyNumberFormat="0" applyBorder="0" applyAlignment="0" applyProtection="0"/>
    <xf numFmtId="0" fontId="73" fillId="0" borderId="0" applyNumberFormat="0" applyFill="0" applyBorder="0" applyAlignment="0" applyProtection="0">
      <alignment vertical="top"/>
      <protection locked="0"/>
    </xf>
    <xf numFmtId="0" fontId="109" fillId="63" borderId="0" applyNumberFormat="0" applyBorder="0" applyAlignment="0" applyProtection="0">
      <alignment vertical="center"/>
    </xf>
    <xf numFmtId="9" fontId="57" fillId="0" borderId="0" applyFont="0" applyFill="0" applyBorder="0" applyAlignment="0" applyProtection="0">
      <alignment vertical="center"/>
    </xf>
    <xf numFmtId="0" fontId="96" fillId="86" borderId="0" applyNumberFormat="0" applyBorder="0" applyAlignment="0" applyProtection="0"/>
    <xf numFmtId="0" fontId="105" fillId="63" borderId="0" applyNumberFormat="0" applyBorder="0" applyAlignment="0" applyProtection="0">
      <alignment vertical="center"/>
    </xf>
    <xf numFmtId="0" fontId="13" fillId="0" borderId="0">
      <alignment vertical="center"/>
    </xf>
    <xf numFmtId="9" fontId="83" fillId="0" borderId="0" applyFont="0" applyFill="0" applyBorder="0" applyAlignment="0" applyProtection="0">
      <alignment vertical="center"/>
    </xf>
    <xf numFmtId="9" fontId="17" fillId="0" borderId="0" applyFont="0" applyFill="0" applyBorder="0" applyAlignment="0" applyProtection="0"/>
    <xf numFmtId="0" fontId="84" fillId="0" borderId="0"/>
    <xf numFmtId="0" fontId="85" fillId="0" borderId="0"/>
    <xf numFmtId="0" fontId="82" fillId="91" borderId="0" applyNumberFormat="0" applyBorder="0" applyAlignment="0" applyProtection="0">
      <alignment vertical="center"/>
    </xf>
    <xf numFmtId="0" fontId="126" fillId="0" borderId="0" applyNumberFormat="0" applyFill="0" applyBorder="0" applyAlignment="0" applyProtection="0">
      <alignment vertical="top"/>
      <protection locked="0"/>
    </xf>
    <xf numFmtId="0" fontId="85" fillId="0" borderId="0">
      <alignment vertical="center"/>
    </xf>
    <xf numFmtId="0" fontId="94" fillId="84" borderId="296" applyNumberFormat="0" applyAlignment="0" applyProtection="0"/>
    <xf numFmtId="0" fontId="83" fillId="72" borderId="0" applyNumberFormat="0" applyBorder="0" applyAlignment="0" applyProtection="0">
      <alignment vertical="center"/>
    </xf>
    <xf numFmtId="0" fontId="81" fillId="75" borderId="0" applyNumberFormat="0" applyBorder="0" applyAlignment="0" applyProtection="0">
      <alignment vertical="center"/>
    </xf>
    <xf numFmtId="0" fontId="19" fillId="0" borderId="0"/>
    <xf numFmtId="0" fontId="91" fillId="0" borderId="294" applyNumberFormat="0" applyFill="0" applyAlignment="0" applyProtection="0"/>
    <xf numFmtId="0" fontId="81" fillId="63" borderId="0" applyNumberFormat="0" applyBorder="0" applyAlignment="0" applyProtection="0">
      <alignment vertical="center"/>
    </xf>
    <xf numFmtId="0" fontId="106" fillId="75" borderId="0" applyNumberFormat="0" applyBorder="0" applyAlignment="0" applyProtection="0">
      <alignment vertical="center"/>
    </xf>
    <xf numFmtId="0" fontId="81" fillId="75" borderId="0" applyNumberFormat="0" applyBorder="0" applyAlignment="0" applyProtection="0"/>
    <xf numFmtId="0" fontId="110" fillId="46" borderId="298" applyNumberFormat="0" applyAlignment="0" applyProtection="0">
      <alignment vertical="center"/>
    </xf>
    <xf numFmtId="0" fontId="81" fillId="63" borderId="0" applyNumberFormat="0" applyBorder="0" applyAlignment="0" applyProtection="0"/>
    <xf numFmtId="0" fontId="81" fillId="64" borderId="0" applyNumberFormat="0" applyBorder="0" applyAlignment="0" applyProtection="0">
      <alignment vertical="center"/>
    </xf>
    <xf numFmtId="0" fontId="81" fillId="66" borderId="0" applyNumberFormat="0" applyBorder="0" applyAlignment="0" applyProtection="0">
      <alignment vertical="center"/>
    </xf>
    <xf numFmtId="0" fontId="81" fillId="54" borderId="0" applyNumberFormat="0" applyBorder="0" applyAlignment="0" applyProtection="0">
      <alignment vertical="center"/>
    </xf>
    <xf numFmtId="37" fontId="93" fillId="0" borderId="0"/>
    <xf numFmtId="0" fontId="121" fillId="90" borderId="296" applyNumberFormat="0" applyAlignment="0" applyProtection="0">
      <alignment vertical="center"/>
    </xf>
    <xf numFmtId="0" fontId="85" fillId="0" borderId="0">
      <alignment vertical="center"/>
    </xf>
    <xf numFmtId="0" fontId="107" fillId="93" borderId="1">
      <alignment horizontal="center" vertical="center"/>
    </xf>
    <xf numFmtId="0" fontId="116" fillId="89" borderId="0" applyNumberFormat="0" applyBorder="0" applyAlignment="0" applyProtection="0">
      <alignment vertical="center"/>
    </xf>
    <xf numFmtId="0" fontId="91" fillId="0" borderId="294" applyNumberFormat="0" applyFill="0" applyAlignment="0" applyProtection="0">
      <alignment vertical="center"/>
    </xf>
    <xf numFmtId="0" fontId="96" fillId="85" borderId="0" applyNumberFormat="0" applyBorder="0" applyAlignment="0" applyProtection="0">
      <alignment vertical="center"/>
    </xf>
    <xf numFmtId="0" fontId="85" fillId="0" borderId="0"/>
    <xf numFmtId="0" fontId="81" fillId="66" borderId="0" applyNumberFormat="0" applyBorder="0" applyAlignment="0" applyProtection="0"/>
    <xf numFmtId="0" fontId="81" fillId="54" borderId="0" applyNumberFormat="0" applyBorder="0" applyAlignment="0" applyProtection="0"/>
    <xf numFmtId="0" fontId="121" fillId="90" borderId="296" applyNumberFormat="0" applyAlignment="0" applyProtection="0"/>
    <xf numFmtId="0" fontId="85" fillId="0" borderId="0"/>
    <xf numFmtId="0" fontId="85" fillId="0" borderId="0">
      <alignment vertical="center"/>
    </xf>
    <xf numFmtId="0" fontId="130" fillId="0" borderId="303" applyNumberFormat="0" applyFill="0" applyAlignment="0" applyProtection="0">
      <alignment vertical="center"/>
    </xf>
    <xf numFmtId="38" fontId="112" fillId="46" borderId="0" applyNumberFormat="0" applyBorder="0" applyAlignment="0" applyProtection="0"/>
    <xf numFmtId="0" fontId="84" fillId="0" borderId="0">
      <alignment vertical="center"/>
    </xf>
    <xf numFmtId="0" fontId="13" fillId="0" borderId="0">
      <alignment vertical="center"/>
    </xf>
    <xf numFmtId="0" fontId="81" fillId="72" borderId="0" applyNumberFormat="0" applyBorder="0" applyAlignment="0" applyProtection="0">
      <alignment vertical="center"/>
    </xf>
    <xf numFmtId="0" fontId="81" fillId="80" borderId="0" applyNumberFormat="0" applyBorder="0" applyAlignment="0" applyProtection="0"/>
    <xf numFmtId="0" fontId="81" fillId="80" borderId="0" applyNumberFormat="0" applyBorder="0" applyAlignment="0" applyProtection="0">
      <alignment vertical="center"/>
    </xf>
    <xf numFmtId="0" fontId="81" fillId="68" borderId="0" applyNumberFormat="0" applyBorder="0" applyAlignment="0" applyProtection="0"/>
    <xf numFmtId="0" fontId="81" fillId="68" borderId="0" applyNumberFormat="0" applyBorder="0" applyAlignment="0" applyProtection="0">
      <alignment vertical="center"/>
    </xf>
    <xf numFmtId="0" fontId="83" fillId="54" borderId="0" applyNumberFormat="0" applyBorder="0" applyAlignment="0" applyProtection="0">
      <alignment vertical="center"/>
    </xf>
    <xf numFmtId="0" fontId="57" fillId="0" borderId="0">
      <alignment vertical="center"/>
    </xf>
    <xf numFmtId="0" fontId="83" fillId="75" borderId="0" applyNumberFormat="0" applyBorder="0" applyAlignment="0" applyProtection="0">
      <alignment vertical="center"/>
    </xf>
    <xf numFmtId="0" fontId="132" fillId="0" borderId="303" applyNumberFormat="0" applyFill="0" applyAlignment="0" applyProtection="0"/>
    <xf numFmtId="0" fontId="83" fillId="63" borderId="0" applyNumberFormat="0" applyBorder="0" applyAlignment="0" applyProtection="0">
      <alignment vertical="center"/>
    </xf>
    <xf numFmtId="0" fontId="57" fillId="0" borderId="0">
      <alignment vertical="center"/>
    </xf>
    <xf numFmtId="0" fontId="83" fillId="72" borderId="0" applyNumberFormat="0" applyBorder="0" applyAlignment="0" applyProtection="0">
      <alignment vertical="center"/>
    </xf>
    <xf numFmtId="0" fontId="107" fillId="68" borderId="1">
      <alignment horizontal="center" vertical="center"/>
    </xf>
    <xf numFmtId="0" fontId="83" fillId="80" borderId="0" applyNumberFormat="0" applyBorder="0" applyAlignment="0" applyProtection="0">
      <alignment vertical="center"/>
    </xf>
    <xf numFmtId="0" fontId="83" fillId="68" borderId="0" applyNumberFormat="0" applyBorder="0" applyAlignment="0" applyProtection="0">
      <alignment vertical="center"/>
    </xf>
    <xf numFmtId="0" fontId="81" fillId="41" borderId="0" applyNumberFormat="0" applyBorder="0" applyAlignment="0" applyProtection="0"/>
    <xf numFmtId="0" fontId="81" fillId="41" borderId="0" applyNumberFormat="0" applyBorder="0" applyAlignment="0" applyProtection="0">
      <alignment vertical="center"/>
    </xf>
    <xf numFmtId="0" fontId="81" fillId="74" borderId="0" applyNumberFormat="0" applyBorder="0" applyAlignment="0" applyProtection="0"/>
    <xf numFmtId="0" fontId="81" fillId="74" borderId="0" applyNumberFormat="0" applyBorder="0" applyAlignment="0" applyProtection="0">
      <alignment vertical="center"/>
    </xf>
    <xf numFmtId="0" fontId="81" fillId="44" borderId="0" applyNumberFormat="0" applyBorder="0" applyAlignment="0" applyProtection="0"/>
    <xf numFmtId="0" fontId="81" fillId="44" borderId="0" applyNumberFormat="0" applyBorder="0" applyAlignment="0" applyProtection="0">
      <alignment vertical="center"/>
    </xf>
    <xf numFmtId="0" fontId="97" fillId="0" borderId="0" applyNumberFormat="0" applyFill="0" applyBorder="0" applyAlignment="0" applyProtection="0">
      <alignment vertical="top"/>
      <protection locked="0"/>
    </xf>
    <xf numFmtId="182" fontId="125" fillId="0" borderId="0"/>
    <xf numFmtId="0" fontId="81" fillId="72" borderId="0" applyNumberFormat="0" applyBorder="0" applyAlignment="0" applyProtection="0"/>
    <xf numFmtId="0" fontId="97" fillId="0" borderId="0" applyNumberFormat="0" applyFill="0" applyBorder="0" applyAlignment="0" applyProtection="0">
      <alignment vertical="top"/>
      <protection locked="0"/>
    </xf>
    <xf numFmtId="182" fontId="125" fillId="0" borderId="0">
      <alignment vertical="center"/>
    </xf>
    <xf numFmtId="0" fontId="81" fillId="72" borderId="0" applyNumberFormat="0" applyBorder="0" applyAlignment="0" applyProtection="0">
      <alignment vertical="center"/>
    </xf>
    <xf numFmtId="0" fontId="136" fillId="0" borderId="0" applyNumberFormat="0" applyFill="0" applyBorder="0" applyAlignment="0" applyProtection="0">
      <alignment vertical="center"/>
    </xf>
    <xf numFmtId="0" fontId="81" fillId="41" borderId="0" applyNumberFormat="0" applyBorder="0" applyAlignment="0" applyProtection="0"/>
    <xf numFmtId="0" fontId="81" fillId="41" borderId="0" applyNumberFormat="0" applyBorder="0" applyAlignment="0" applyProtection="0">
      <alignment vertical="center"/>
    </xf>
    <xf numFmtId="189" fontId="114" fillId="0" borderId="0" applyFont="0" applyFill="0" applyBorder="0" applyAlignment="0" applyProtection="0"/>
    <xf numFmtId="0" fontId="81" fillId="77" borderId="0" applyNumberFormat="0" applyBorder="0" applyAlignment="0" applyProtection="0"/>
    <xf numFmtId="0" fontId="13" fillId="0" borderId="0">
      <alignment vertical="center"/>
    </xf>
    <xf numFmtId="0" fontId="81" fillId="77" borderId="0" applyNumberFormat="0" applyBorder="0" applyAlignment="0" applyProtection="0">
      <alignment vertical="center"/>
    </xf>
    <xf numFmtId="0" fontId="100" fillId="0" borderId="0"/>
    <xf numFmtId="0" fontId="83" fillId="41" borderId="0" applyNumberFormat="0" applyBorder="0" applyAlignment="0" applyProtection="0">
      <alignment vertical="center"/>
    </xf>
    <xf numFmtId="0" fontId="83" fillId="74" borderId="0" applyNumberFormat="0" applyBorder="0" applyAlignment="0" applyProtection="0">
      <alignment vertical="center"/>
    </xf>
    <xf numFmtId="0" fontId="83" fillId="44" borderId="0" applyNumberFormat="0" applyBorder="0" applyAlignment="0" applyProtection="0">
      <alignment vertical="center"/>
    </xf>
    <xf numFmtId="0" fontId="83" fillId="41" borderId="0" applyNumberFormat="0" applyBorder="0" applyAlignment="0" applyProtection="0">
      <alignment vertical="center"/>
    </xf>
    <xf numFmtId="0" fontId="83" fillId="77" borderId="0" applyNumberFormat="0" applyBorder="0" applyAlignment="0" applyProtection="0">
      <alignment vertical="center"/>
    </xf>
    <xf numFmtId="0" fontId="82" fillId="40" borderId="0" applyNumberFormat="0" applyBorder="0" applyAlignment="0" applyProtection="0"/>
    <xf numFmtId="0" fontId="82" fillId="40" borderId="0" applyNumberFormat="0" applyBorder="0" applyAlignment="0" applyProtection="0">
      <alignment vertical="center"/>
    </xf>
    <xf numFmtId="0" fontId="13" fillId="0" borderId="0"/>
    <xf numFmtId="0" fontId="120" fillId="0" borderId="0" applyNumberFormat="0" applyFill="0" applyBorder="0" applyAlignment="0" applyProtection="0">
      <alignment vertical="center"/>
    </xf>
    <xf numFmtId="0" fontId="82" fillId="74" borderId="0" applyNumberFormat="0" applyBorder="0" applyAlignment="0" applyProtection="0"/>
    <xf numFmtId="0" fontId="13" fillId="0" borderId="0">
      <alignment vertical="center"/>
    </xf>
    <xf numFmtId="0" fontId="82" fillId="74" borderId="0" applyNumberFormat="0" applyBorder="0" applyAlignment="0" applyProtection="0">
      <alignment vertical="center"/>
    </xf>
    <xf numFmtId="0" fontId="13" fillId="0" borderId="0"/>
    <xf numFmtId="0" fontId="82" fillId="44" borderId="0" applyNumberFormat="0" applyBorder="0" applyAlignment="0" applyProtection="0"/>
    <xf numFmtId="0" fontId="13" fillId="0" borderId="0">
      <alignment vertical="center"/>
    </xf>
    <xf numFmtId="0" fontId="131" fillId="96" borderId="0" applyNumberFormat="0" applyBorder="0" applyAlignment="0" applyProtection="0"/>
    <xf numFmtId="0" fontId="82" fillId="44" borderId="0" applyNumberFormat="0" applyBorder="0" applyAlignment="0" applyProtection="0">
      <alignment vertical="center"/>
    </xf>
    <xf numFmtId="0" fontId="13" fillId="0" borderId="0"/>
    <xf numFmtId="0" fontId="82" fillId="71" borderId="0" applyNumberFormat="0" applyBorder="0" applyAlignment="0" applyProtection="0"/>
    <xf numFmtId="0" fontId="13" fillId="0" borderId="0">
      <alignment vertical="center"/>
    </xf>
    <xf numFmtId="0" fontId="82" fillId="71" borderId="0" applyNumberFormat="0" applyBorder="0" applyAlignment="0" applyProtection="0">
      <alignment vertical="center"/>
    </xf>
    <xf numFmtId="0" fontId="86" fillId="71" borderId="0" applyNumberFormat="0" applyBorder="0" applyAlignment="0" applyProtection="0">
      <alignment vertical="center"/>
    </xf>
    <xf numFmtId="0" fontId="83" fillId="0" borderId="0">
      <alignment vertical="center"/>
    </xf>
    <xf numFmtId="0" fontId="82" fillId="79" borderId="0" applyNumberFormat="0" applyBorder="0" applyAlignment="0" applyProtection="0"/>
    <xf numFmtId="0" fontId="82" fillId="79" borderId="0" applyNumberFormat="0" applyBorder="0" applyAlignment="0" applyProtection="0">
      <alignment vertical="center"/>
    </xf>
    <xf numFmtId="0" fontId="57" fillId="0" borderId="0">
      <alignment vertical="center"/>
    </xf>
    <xf numFmtId="0" fontId="82" fillId="67" borderId="0" applyNumberFormat="0" applyBorder="0" applyAlignment="0" applyProtection="0"/>
    <xf numFmtId="0" fontId="82" fillId="67" borderId="0" applyNumberFormat="0" applyBorder="0" applyAlignment="0" applyProtection="0">
      <alignment vertical="center"/>
    </xf>
    <xf numFmtId="0" fontId="91" fillId="0" borderId="0" applyNumberFormat="0" applyFill="0" applyBorder="0" applyAlignment="0" applyProtection="0"/>
    <xf numFmtId="0" fontId="86" fillId="40" borderId="0" applyNumberFormat="0" applyBorder="0" applyAlignment="0" applyProtection="0">
      <alignment vertical="center"/>
    </xf>
    <xf numFmtId="0" fontId="13" fillId="0" borderId="0">
      <alignment vertical="center"/>
    </xf>
    <xf numFmtId="0" fontId="86" fillId="74" borderId="0" applyNumberFormat="0" applyBorder="0" applyAlignment="0" applyProtection="0">
      <alignment vertical="center"/>
    </xf>
    <xf numFmtId="0" fontId="86" fillId="44" borderId="0" applyNumberFormat="0" applyBorder="0" applyAlignment="0" applyProtection="0">
      <alignment vertical="center"/>
    </xf>
    <xf numFmtId="0" fontId="111" fillId="87" borderId="0" applyNumberFormat="0" applyBorder="0" applyAlignment="0" applyProtection="0"/>
    <xf numFmtId="0" fontId="86" fillId="71" borderId="0" applyNumberFormat="0" applyBorder="0" applyAlignment="0" applyProtection="0">
      <alignment vertical="center"/>
    </xf>
    <xf numFmtId="0" fontId="86" fillId="79" borderId="0" applyNumberFormat="0" applyBorder="0" applyAlignment="0" applyProtection="0">
      <alignment vertical="center"/>
    </xf>
    <xf numFmtId="0" fontId="86" fillId="67" borderId="0" applyNumberFormat="0" applyBorder="0" applyAlignment="0" applyProtection="0">
      <alignment vertical="center"/>
    </xf>
    <xf numFmtId="199" fontId="114" fillId="0" borderId="0" applyFont="0" applyFill="0" applyBorder="0" applyAlignment="0" applyProtection="0"/>
    <xf numFmtId="0" fontId="82" fillId="70" borderId="0" applyNumberFormat="0" applyBorder="0" applyAlignment="0" applyProtection="0"/>
    <xf numFmtId="0" fontId="81" fillId="66" borderId="0" applyNumberFormat="0" applyBorder="0" applyAlignment="0" applyProtection="0"/>
    <xf numFmtId="0" fontId="81" fillId="66" borderId="0" applyNumberFormat="0" applyBorder="0" applyAlignment="0" applyProtection="0">
      <alignment vertical="center"/>
    </xf>
    <xf numFmtId="0" fontId="82" fillId="83" borderId="0" applyNumberFormat="0" applyBorder="0" applyAlignment="0" applyProtection="0"/>
    <xf numFmtId="0" fontId="82" fillId="83" borderId="0" applyNumberFormat="0" applyBorder="0" applyAlignment="0" applyProtection="0">
      <alignment vertical="center"/>
    </xf>
    <xf numFmtId="0" fontId="82" fillId="70" borderId="0" applyNumberFormat="0" applyBorder="0" applyAlignment="0" applyProtection="0">
      <alignment vertical="center"/>
    </xf>
    <xf numFmtId="0" fontId="105" fillId="63" borderId="0" applyNumberFormat="0" applyBorder="0" applyAlignment="0" applyProtection="0">
      <alignment vertical="center"/>
    </xf>
    <xf numFmtId="183" fontId="84" fillId="0" borderId="0">
      <alignment horizontal="justify" vertical="center"/>
    </xf>
    <xf numFmtId="0" fontId="82" fillId="78" borderId="0" applyNumberFormat="0" applyBorder="0" applyAlignment="0" applyProtection="0"/>
    <xf numFmtId="0" fontId="81" fillId="73" borderId="0" applyNumberFormat="0" applyBorder="0" applyAlignment="0" applyProtection="0"/>
    <xf numFmtId="0" fontId="81" fillId="73" borderId="0" applyNumberFormat="0" applyBorder="0" applyAlignment="0" applyProtection="0">
      <alignment vertical="center"/>
    </xf>
    <xf numFmtId="0" fontId="98" fillId="0" borderId="0" applyNumberFormat="0" applyFill="0" applyBorder="0" applyProtection="0">
      <alignment vertical="center"/>
    </xf>
    <xf numFmtId="0" fontId="82" fillId="69" borderId="0" applyNumberFormat="0" applyBorder="0" applyAlignment="0" applyProtection="0">
      <alignment vertical="center"/>
    </xf>
    <xf numFmtId="0" fontId="105" fillId="63" borderId="0" applyNumberFormat="0" applyBorder="0" applyAlignment="0" applyProtection="0">
      <alignment vertical="center"/>
    </xf>
    <xf numFmtId="0" fontId="82" fillId="78" borderId="0" applyNumberFormat="0" applyBorder="0" applyAlignment="0" applyProtection="0">
      <alignment vertical="center"/>
    </xf>
    <xf numFmtId="0" fontId="82" fillId="65" borderId="0" applyNumberFormat="0" applyBorder="0" applyAlignment="0" applyProtection="0"/>
    <xf numFmtId="0" fontId="82" fillId="69" borderId="0" applyNumberFormat="0" applyBorder="0" applyAlignment="0" applyProtection="0"/>
    <xf numFmtId="0" fontId="82" fillId="81" borderId="0" applyNumberFormat="0" applyBorder="0" applyAlignment="0" applyProtection="0">
      <alignment vertical="center"/>
    </xf>
    <xf numFmtId="0" fontId="81" fillId="73" borderId="0" applyNumberFormat="0" applyBorder="0" applyAlignment="0" applyProtection="0"/>
    <xf numFmtId="0" fontId="81" fillId="73" borderId="0" applyNumberFormat="0" applyBorder="0" applyAlignment="0" applyProtection="0">
      <alignment vertical="center"/>
    </xf>
    <xf numFmtId="0" fontId="81" fillId="82" borderId="0" applyNumberFormat="0" applyBorder="0" applyAlignment="0" applyProtection="0"/>
    <xf numFmtId="0" fontId="81" fillId="82" borderId="0" applyNumberFormat="0" applyBorder="0" applyAlignment="0" applyProtection="0">
      <alignment vertical="center"/>
    </xf>
    <xf numFmtId="0" fontId="96" fillId="86" borderId="0" applyNumberFormat="0" applyBorder="0" applyAlignment="0" applyProtection="0">
      <alignment vertical="center"/>
    </xf>
    <xf numFmtId="0" fontId="82" fillId="64" borderId="0" applyNumberFormat="0" applyBorder="0" applyAlignment="0" applyProtection="0"/>
    <xf numFmtId="0" fontId="82" fillId="64" borderId="0" applyNumberFormat="0" applyBorder="0" applyAlignment="0" applyProtection="0">
      <alignment vertical="center"/>
    </xf>
    <xf numFmtId="0" fontId="82" fillId="69" borderId="0" applyNumberFormat="0" applyBorder="0" applyAlignment="0" applyProtection="0">
      <alignment vertical="center"/>
    </xf>
    <xf numFmtId="0" fontId="82" fillId="70" borderId="0" applyNumberFormat="0" applyBorder="0" applyAlignment="0" applyProtection="0"/>
    <xf numFmtId="9" fontId="13" fillId="0" borderId="0" applyFont="0" applyFill="0" applyBorder="0" applyAlignment="0" applyProtection="0">
      <alignment vertical="center"/>
    </xf>
    <xf numFmtId="0" fontId="81" fillId="66" borderId="0" applyNumberFormat="0" applyBorder="0" applyAlignment="0" applyProtection="0"/>
    <xf numFmtId="0" fontId="81" fillId="66" borderId="0" applyNumberFormat="0" applyBorder="0" applyAlignment="0" applyProtection="0">
      <alignment vertical="center"/>
    </xf>
    <xf numFmtId="0" fontId="81" fillId="64" borderId="0" applyNumberFormat="0" applyBorder="0" applyAlignment="0" applyProtection="0"/>
    <xf numFmtId="0" fontId="13" fillId="0" borderId="0">
      <alignment vertical="center"/>
    </xf>
    <xf numFmtId="0" fontId="81" fillId="84" borderId="0" applyNumberFormat="0" applyBorder="0" applyAlignment="0" applyProtection="0"/>
    <xf numFmtId="0" fontId="81" fillId="64" borderId="0" applyNumberFormat="0" applyBorder="0" applyAlignment="0" applyProtection="0">
      <alignment vertical="center"/>
    </xf>
    <xf numFmtId="0" fontId="82" fillId="64" borderId="0" applyNumberFormat="0" applyBorder="0" applyAlignment="0" applyProtection="0"/>
    <xf numFmtId="0" fontId="82" fillId="64" borderId="0" applyNumberFormat="0" applyBorder="0" applyAlignment="0" applyProtection="0">
      <alignment vertical="center"/>
    </xf>
    <xf numFmtId="0" fontId="82" fillId="91" borderId="0" applyNumberFormat="0" applyBorder="0" applyAlignment="0" applyProtection="0"/>
    <xf numFmtId="0" fontId="82" fillId="70" borderId="0" applyNumberFormat="0" applyBorder="0" applyAlignment="0" applyProtection="0">
      <alignment vertical="center"/>
    </xf>
    <xf numFmtId="0" fontId="82" fillId="81" borderId="0" applyNumberFormat="0" applyBorder="0" applyAlignment="0" applyProtection="0"/>
    <xf numFmtId="0" fontId="81" fillId="76" borderId="0" applyNumberFormat="0" applyBorder="0" applyAlignment="0" applyProtection="0"/>
    <xf numFmtId="0" fontId="81" fillId="76" borderId="0" applyNumberFormat="0" applyBorder="0" applyAlignment="0" applyProtection="0">
      <alignment vertical="center"/>
    </xf>
    <xf numFmtId="0" fontId="81" fillId="66" borderId="0" applyNumberFormat="0" applyBorder="0" applyAlignment="0" applyProtection="0"/>
    <xf numFmtId="0" fontId="103" fillId="0" borderId="0" applyNumberFormat="0" applyFill="0" applyBorder="0" applyAlignment="0" applyProtection="0"/>
    <xf numFmtId="0" fontId="81" fillId="66" borderId="0" applyNumberFormat="0" applyBorder="0" applyAlignment="0" applyProtection="0">
      <alignment vertical="center"/>
    </xf>
    <xf numFmtId="0" fontId="100" fillId="0" borderId="0"/>
    <xf numFmtId="0" fontId="82" fillId="83" borderId="0" applyNumberFormat="0" applyBorder="0" applyAlignment="0" applyProtection="0"/>
    <xf numFmtId="0" fontId="100" fillId="0" borderId="0">
      <alignment vertical="center"/>
    </xf>
    <xf numFmtId="0" fontId="82" fillId="83" borderId="0" applyNumberFormat="0" applyBorder="0" applyAlignment="0" applyProtection="0">
      <alignment vertical="center"/>
    </xf>
    <xf numFmtId="0" fontId="81" fillId="73" borderId="0" applyNumberFormat="0" applyBorder="0" applyAlignment="0" applyProtection="0"/>
    <xf numFmtId="0" fontId="81" fillId="73" borderId="0" applyNumberFormat="0" applyBorder="0" applyAlignment="0" applyProtection="0">
      <alignment vertical="center"/>
    </xf>
    <xf numFmtId="0" fontId="81" fillId="84" borderId="0" applyNumberFormat="0" applyBorder="0" applyAlignment="0" applyProtection="0">
      <alignment vertical="center"/>
    </xf>
    <xf numFmtId="0" fontId="82" fillId="84" borderId="0" applyNumberFormat="0" applyBorder="0" applyAlignment="0" applyProtection="0"/>
    <xf numFmtId="0" fontId="131" fillId="96" borderId="0" applyNumberFormat="0" applyBorder="0" applyAlignment="0" applyProtection="0">
      <alignment vertical="center"/>
    </xf>
    <xf numFmtId="186" fontId="90" fillId="0" borderId="0" applyFill="0" applyBorder="0" applyAlignment="0"/>
    <xf numFmtId="186" fontId="90" fillId="0" borderId="0" applyFill="0" applyBorder="0" applyAlignment="0">
      <alignment vertical="center"/>
    </xf>
    <xf numFmtId="0" fontId="83" fillId="0" borderId="0">
      <alignment vertical="center"/>
    </xf>
    <xf numFmtId="0" fontId="122" fillId="69" borderId="300" applyNumberFormat="0" applyAlignment="0" applyProtection="0"/>
    <xf numFmtId="0" fontId="83" fillId="0" borderId="0">
      <alignment vertical="center"/>
    </xf>
    <xf numFmtId="0" fontId="122" fillId="69" borderId="300" applyNumberFormat="0" applyAlignment="0" applyProtection="0">
      <alignment vertical="center"/>
    </xf>
    <xf numFmtId="0" fontId="96" fillId="85" borderId="0" applyNumberFormat="0" applyBorder="0" applyAlignment="0" applyProtection="0"/>
    <xf numFmtId="0" fontId="96" fillId="95" borderId="0" applyNumberFormat="0" applyBorder="0" applyAlignment="0" applyProtection="0"/>
    <xf numFmtId="0" fontId="96" fillId="95" borderId="0" applyNumberFormat="0" applyBorder="0" applyAlignment="0" applyProtection="0">
      <alignment vertical="center"/>
    </xf>
    <xf numFmtId="0" fontId="86" fillId="45" borderId="0" applyNumberFormat="0" applyBorder="0" applyAlignment="0" applyProtection="0">
      <alignment vertical="center"/>
    </xf>
    <xf numFmtId="0" fontId="89" fillId="0" borderId="0" applyNumberFormat="0" applyFill="0" applyBorder="0" applyAlignment="0" applyProtection="0"/>
    <xf numFmtId="0" fontId="13" fillId="0" borderId="0"/>
    <xf numFmtId="0" fontId="89" fillId="0" borderId="0" applyNumberFormat="0" applyFill="0" applyBorder="0" applyAlignment="0" applyProtection="0">
      <alignment vertical="center"/>
    </xf>
    <xf numFmtId="0" fontId="98" fillId="0" borderId="0" applyNumberFormat="0" applyFill="0" applyBorder="0" applyAlignment="0" applyProtection="0">
      <alignment vertical="top"/>
      <protection locked="0"/>
    </xf>
    <xf numFmtId="0" fontId="17" fillId="0" borderId="0"/>
    <xf numFmtId="0" fontId="13" fillId="0" borderId="0">
      <alignment vertical="center"/>
    </xf>
    <xf numFmtId="0" fontId="119" fillId="82" borderId="0" applyNumberFormat="0" applyBorder="0" applyAlignment="0" applyProtection="0"/>
    <xf numFmtId="0" fontId="119" fillId="82" borderId="0" applyNumberFormat="0" applyBorder="0" applyAlignment="0" applyProtection="0">
      <alignment vertical="center"/>
    </xf>
    <xf numFmtId="38" fontId="112" fillId="46" borderId="0" applyNumberFormat="0" applyBorder="0" applyAlignment="0" applyProtection="0">
      <alignment vertical="center"/>
    </xf>
    <xf numFmtId="183" fontId="84" fillId="0" borderId="0">
      <alignment horizontal="justify"/>
    </xf>
    <xf numFmtId="0" fontId="104" fillId="0" borderId="218" applyNumberFormat="0" applyAlignment="0" applyProtection="0">
      <alignment horizontal="left" vertical="center"/>
    </xf>
    <xf numFmtId="0" fontId="104" fillId="0" borderId="28">
      <alignment horizontal="left" vertical="center"/>
    </xf>
    <xf numFmtId="189" fontId="100" fillId="0" borderId="0" applyFont="0" applyFill="0" applyBorder="0" applyAlignment="0" applyProtection="0"/>
    <xf numFmtId="0" fontId="115" fillId="75" borderId="0" applyNumberFormat="0" applyBorder="0" applyAlignment="0" applyProtection="0">
      <alignment vertical="center"/>
    </xf>
    <xf numFmtId="0" fontId="95" fillId="0" borderId="297" applyNumberFormat="0" applyFill="0" applyAlignment="0" applyProtection="0"/>
    <xf numFmtId="0" fontId="115" fillId="75" borderId="0" applyNumberFormat="0" applyBorder="0" applyAlignment="0" applyProtection="0">
      <alignment vertical="center"/>
    </xf>
    <xf numFmtId="0" fontId="95" fillId="0" borderId="297" applyNumberFormat="0" applyFill="0" applyAlignment="0" applyProtection="0">
      <alignment vertical="center"/>
    </xf>
    <xf numFmtId="0" fontId="132" fillId="0" borderId="303" applyNumberFormat="0" applyFill="0" applyAlignment="0" applyProtection="0">
      <alignment vertical="center"/>
    </xf>
    <xf numFmtId="0" fontId="91" fillId="0" borderId="0" applyNumberFormat="0" applyFill="0" applyBorder="0" applyAlignment="0" applyProtection="0">
      <alignment vertical="center"/>
    </xf>
    <xf numFmtId="10" fontId="112" fillId="88" borderId="1" applyNumberFormat="0" applyBorder="0" applyAlignment="0" applyProtection="0"/>
    <xf numFmtId="10" fontId="112" fillId="88" borderId="1" applyNumberFormat="0" applyBorder="0" applyAlignment="0" applyProtection="0">
      <alignment vertical="center"/>
    </xf>
    <xf numFmtId="0" fontId="94" fillId="84" borderId="296" applyNumberFormat="0" applyAlignment="0" applyProtection="0"/>
    <xf numFmtId="0" fontId="140" fillId="43" borderId="300" applyNumberFormat="0" applyAlignment="0" applyProtection="0">
      <alignment vertical="center"/>
    </xf>
    <xf numFmtId="0" fontId="124" fillId="0" borderId="302" applyNumberFormat="0" applyFill="0" applyAlignment="0" applyProtection="0"/>
    <xf numFmtId="0" fontId="124" fillId="0" borderId="302" applyNumberFormat="0" applyFill="0" applyAlignment="0" applyProtection="0">
      <alignment vertical="center"/>
    </xf>
    <xf numFmtId="38" fontId="129" fillId="0" borderId="0" applyFont="0" applyFill="0" applyBorder="0" applyAlignment="0" applyProtection="0"/>
    <xf numFmtId="0" fontId="108" fillId="75" borderId="0" applyNumberFormat="0" applyBorder="0" applyAlignment="0" applyProtection="0">
      <alignment vertical="center"/>
    </xf>
    <xf numFmtId="40" fontId="129" fillId="0" borderId="0" applyFont="0" applyFill="0" applyBorder="0" applyAlignment="0" applyProtection="0"/>
    <xf numFmtId="0" fontId="118" fillId="0" borderId="0" applyFont="0" applyFill="0" applyBorder="0" applyAlignment="0" applyProtection="0"/>
    <xf numFmtId="194" fontId="100" fillId="0" borderId="0" applyFont="0" applyFill="0" applyBorder="0" applyAlignment="0" applyProtection="0"/>
    <xf numFmtId="0" fontId="118" fillId="0" borderId="0" applyFont="0" applyFill="0" applyBorder="0" applyAlignment="0" applyProtection="0"/>
    <xf numFmtId="0" fontId="111" fillId="87" borderId="0" applyNumberFormat="0" applyBorder="0" applyAlignment="0" applyProtection="0">
      <alignment vertical="center"/>
    </xf>
    <xf numFmtId="0" fontId="102" fillId="0" borderId="0" applyNumberFormat="0" applyFill="0" applyBorder="0" applyAlignment="0" applyProtection="0"/>
    <xf numFmtId="0" fontId="128" fillId="0" borderId="0" applyNumberFormat="0" applyFill="0">
      <alignment horizontal="left" vertical="center"/>
    </xf>
    <xf numFmtId="37" fontId="93" fillId="0" borderId="0">
      <alignment vertical="center"/>
    </xf>
    <xf numFmtId="0" fontId="88" fillId="73" borderId="293" applyNumberFormat="0" applyFont="0" applyAlignment="0" applyProtection="0"/>
    <xf numFmtId="0" fontId="99" fillId="0" borderId="0" applyNumberFormat="0" applyFill="0" applyBorder="0" applyAlignment="0" applyProtection="0">
      <alignment vertical="center"/>
    </xf>
    <xf numFmtId="0" fontId="88" fillId="73" borderId="293" applyNumberFormat="0" applyFont="0" applyAlignment="0" applyProtection="0">
      <alignment vertical="center"/>
    </xf>
    <xf numFmtId="0" fontId="117" fillId="90" borderId="298" applyNumberFormat="0" applyAlignment="0" applyProtection="0"/>
    <xf numFmtId="0" fontId="117" fillId="90" borderId="298" applyNumberFormat="0" applyAlignment="0" applyProtection="0">
      <alignment vertical="center"/>
    </xf>
    <xf numFmtId="10" fontId="100" fillId="0" borderId="0" applyFont="0" applyFill="0" applyBorder="0" applyAlignment="0" applyProtection="0"/>
    <xf numFmtId="10" fontId="100" fillId="0" borderId="0" applyFont="0" applyFill="0" applyBorder="0" applyAlignment="0" applyProtection="0">
      <alignment vertical="center"/>
    </xf>
    <xf numFmtId="0" fontId="103" fillId="0" borderId="0" applyNumberFormat="0" applyFill="0" applyBorder="0" applyAlignment="0" applyProtection="0">
      <alignment vertical="center"/>
    </xf>
    <xf numFmtId="0" fontId="57" fillId="0" borderId="0"/>
    <xf numFmtId="0" fontId="87" fillId="0" borderId="1">
      <alignment horizontal="center"/>
    </xf>
    <xf numFmtId="0" fontId="115" fillId="75" borderId="0" applyNumberFormat="0" applyBorder="0" applyAlignment="0" applyProtection="0">
      <alignment vertical="center"/>
    </xf>
    <xf numFmtId="0" fontId="84" fillId="0" borderId="0"/>
    <xf numFmtId="0" fontId="84" fillId="0" borderId="0">
      <alignment vertical="center"/>
    </xf>
    <xf numFmtId="0" fontId="87" fillId="0" borderId="1">
      <alignment horizontal="center" vertical="center"/>
    </xf>
    <xf numFmtId="0" fontId="87" fillId="0" borderId="0">
      <alignment horizontal="center" vertical="center"/>
    </xf>
    <xf numFmtId="0" fontId="13" fillId="0" borderId="0"/>
    <xf numFmtId="0" fontId="120" fillId="0" borderId="0" applyNumberFormat="0" applyFill="0" applyBorder="0" applyAlignment="0" applyProtection="0"/>
    <xf numFmtId="0" fontId="96" fillId="0" borderId="299" applyNumberFormat="0" applyFill="0" applyAlignment="0" applyProtection="0"/>
    <xf numFmtId="0" fontId="96" fillId="0" borderId="299" applyNumberFormat="0" applyFill="0" applyAlignment="0" applyProtection="0">
      <alignment vertical="center"/>
    </xf>
    <xf numFmtId="0" fontId="102" fillId="0" borderId="0" applyNumberFormat="0" applyFill="0" applyBorder="0" applyAlignment="0" applyProtection="0">
      <alignment vertical="center"/>
    </xf>
    <xf numFmtId="0" fontId="109" fillId="63" borderId="0" applyNumberFormat="0" applyBorder="0" applyAlignment="0" applyProtection="0">
      <alignment vertical="center"/>
    </xf>
    <xf numFmtId="9" fontId="83" fillId="0" borderId="0" applyFont="0" applyFill="0" applyBorder="0" applyAlignment="0" applyProtection="0">
      <alignment vertical="center"/>
    </xf>
    <xf numFmtId="9" fontId="13" fillId="0" borderId="0" applyFont="0" applyFill="0" applyBorder="0" applyAlignment="0" applyProtection="0"/>
    <xf numFmtId="9" fontId="83" fillId="0" borderId="0" applyFont="0" applyFill="0" applyBorder="0" applyAlignment="0" applyProtection="0">
      <alignment vertical="center"/>
    </xf>
    <xf numFmtId="9" fontId="13" fillId="0" borderId="0" applyFont="0" applyFill="0" applyBorder="0" applyAlignment="0" applyProtection="0">
      <alignment vertical="center"/>
    </xf>
    <xf numFmtId="191" fontId="107" fillId="0" borderId="1">
      <alignment horizontal="center" vertical="center" wrapText="1"/>
    </xf>
    <xf numFmtId="183" fontId="100" fillId="0" borderId="0" applyFont="0" applyFill="0" applyBorder="0" applyAlignment="0" applyProtection="0"/>
    <xf numFmtId="192" fontId="100" fillId="0" borderId="0" applyFont="0" applyFill="0" applyBorder="0" applyAlignment="0" applyProtection="0"/>
    <xf numFmtId="0" fontId="115" fillId="75" borderId="0" applyNumberFormat="0" applyBorder="0" applyAlignment="0" applyProtection="0">
      <alignment vertical="center"/>
    </xf>
    <xf numFmtId="0" fontId="92" fillId="0" borderId="295" applyNumberFormat="0" applyFill="0" applyProtection="0">
      <alignment vertical="center"/>
    </xf>
    <xf numFmtId="0" fontId="123" fillId="0" borderId="301" applyNumberFormat="0" applyFill="0" applyAlignment="0" applyProtection="0">
      <alignment vertical="center"/>
    </xf>
    <xf numFmtId="0" fontId="109" fillId="63" borderId="0" applyNumberFormat="0" applyBorder="0" applyAlignment="0" applyProtection="0">
      <alignment vertical="center"/>
    </xf>
    <xf numFmtId="0" fontId="141" fillId="0" borderId="303" applyNumberFormat="0" applyFill="0" applyProtection="0">
      <alignment vertical="center"/>
    </xf>
    <xf numFmtId="0" fontId="138" fillId="0" borderId="304" applyNumberFormat="0" applyFill="0" applyAlignment="0" applyProtection="0">
      <alignment vertical="center"/>
    </xf>
    <xf numFmtId="0" fontId="138" fillId="0" borderId="0" applyNumberFormat="0" applyFill="0" applyBorder="0" applyAlignment="0" applyProtection="0">
      <alignment vertical="center"/>
    </xf>
    <xf numFmtId="0" fontId="88" fillId="0" borderId="0"/>
    <xf numFmtId="0" fontId="126" fillId="0" borderId="0" applyNumberFormat="0" applyFill="0" applyBorder="0" applyAlignment="0" applyProtection="0">
      <alignment vertical="top"/>
      <protection locked="0"/>
    </xf>
    <xf numFmtId="0" fontId="135" fillId="75" borderId="0" applyNumberFormat="0" applyBorder="0" applyAlignment="0" applyProtection="0">
      <alignment vertical="center"/>
    </xf>
    <xf numFmtId="0" fontId="13" fillId="0" borderId="0">
      <alignment vertical="center"/>
    </xf>
    <xf numFmtId="0" fontId="115" fillId="75" borderId="0" applyNumberFormat="0" applyBorder="0" applyAlignment="0" applyProtection="0">
      <alignment vertical="center"/>
    </xf>
    <xf numFmtId="0" fontId="115" fillId="75" borderId="0" applyNumberFormat="0" applyBorder="0" applyAlignment="0" applyProtection="0">
      <alignment vertical="center"/>
    </xf>
    <xf numFmtId="0" fontId="115" fillId="75" borderId="0" applyNumberFormat="0" applyBorder="0" applyAlignment="0" applyProtection="0">
      <alignment vertical="center"/>
    </xf>
    <xf numFmtId="0" fontId="115" fillId="75" borderId="0" applyNumberFormat="0" applyBorder="0" applyAlignment="0" applyProtection="0">
      <alignment vertical="center"/>
    </xf>
    <xf numFmtId="0" fontId="106" fillId="75" borderId="0" applyNumberFormat="0" applyBorder="0" applyAlignment="0" applyProtection="0">
      <alignment vertical="center"/>
    </xf>
    <xf numFmtId="0" fontId="106" fillId="75" borderId="0" applyNumberFormat="0" applyBorder="0" applyAlignment="0" applyProtection="0">
      <alignment vertical="center"/>
    </xf>
    <xf numFmtId="0" fontId="108" fillId="75" borderId="0" applyNumberFormat="0" applyBorder="0" applyAlignment="0" applyProtection="0">
      <alignment vertical="center"/>
    </xf>
    <xf numFmtId="0" fontId="106" fillId="75" borderId="0" applyNumberFormat="0" applyBorder="0" applyAlignment="0" applyProtection="0">
      <alignment vertical="center"/>
    </xf>
    <xf numFmtId="0" fontId="106" fillId="75" borderId="0" applyNumberFormat="0" applyBorder="0" applyAlignment="0" applyProtection="0">
      <alignment vertical="center"/>
    </xf>
    <xf numFmtId="0" fontId="98" fillId="0" borderId="0" applyNumberFormat="0" applyFill="0" applyBorder="0" applyAlignment="0" applyProtection="0">
      <alignment vertical="top"/>
      <protection locked="0"/>
    </xf>
    <xf numFmtId="0" fontId="106" fillId="75" borderId="0" applyNumberFormat="0" applyBorder="0" applyAlignment="0" applyProtection="0">
      <alignment vertical="center"/>
    </xf>
    <xf numFmtId="0" fontId="19" fillId="0" borderId="0">
      <alignment vertical="center"/>
    </xf>
    <xf numFmtId="0" fontId="134" fillId="63" borderId="0" applyNumberFormat="0" applyBorder="0" applyAlignment="0" applyProtection="0">
      <alignment vertical="center"/>
    </xf>
    <xf numFmtId="0" fontId="13" fillId="0" borderId="0"/>
    <xf numFmtId="0" fontId="13" fillId="0" borderId="0">
      <alignment vertical="center"/>
    </xf>
    <xf numFmtId="0" fontId="13" fillId="0" borderId="0">
      <alignment vertical="center"/>
    </xf>
    <xf numFmtId="0" fontId="17" fillId="0" borderId="0"/>
    <xf numFmtId="0" fontId="17" fillId="0" borderId="0">
      <alignment vertical="center"/>
    </xf>
    <xf numFmtId="0" fontId="13" fillId="0" borderId="0">
      <alignment vertical="center"/>
    </xf>
    <xf numFmtId="0" fontId="57" fillId="0" borderId="0">
      <alignment vertical="center"/>
    </xf>
    <xf numFmtId="0" fontId="57" fillId="0" borderId="0">
      <alignment vertical="center"/>
    </xf>
    <xf numFmtId="0" fontId="57" fillId="0" borderId="0">
      <alignment vertical="center"/>
    </xf>
    <xf numFmtId="0" fontId="57" fillId="0" borderId="0">
      <alignment vertical="center"/>
    </xf>
    <xf numFmtId="0" fontId="13" fillId="0" borderId="0">
      <alignment vertical="center"/>
    </xf>
    <xf numFmtId="0" fontId="13" fillId="0" borderId="0"/>
    <xf numFmtId="0" fontId="13" fillId="0" borderId="0">
      <alignment vertical="center"/>
    </xf>
    <xf numFmtId="0" fontId="83" fillId="0" borderId="0">
      <alignment vertical="center"/>
    </xf>
    <xf numFmtId="0" fontId="86" fillId="79" borderId="0" applyNumberFormat="0" applyBorder="0" applyAlignment="0" applyProtection="0">
      <alignment vertical="center"/>
    </xf>
    <xf numFmtId="0" fontId="17" fillId="0" borderId="0">
      <alignment vertical="center"/>
    </xf>
    <xf numFmtId="194" fontId="114" fillId="0" borderId="0" applyFont="0" applyFill="0" applyBorder="0" applyAlignment="0" applyProtection="0"/>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xf numFmtId="0" fontId="13" fillId="0" borderId="0"/>
    <xf numFmtId="0" fontId="13" fillId="0" borderId="0">
      <alignment vertical="center"/>
    </xf>
    <xf numFmtId="0" fontId="98" fillId="0" borderId="0" applyNumberFormat="0" applyFill="0" applyBorder="0" applyAlignment="0" applyProtection="0">
      <alignment vertical="top"/>
      <protection locked="0"/>
    </xf>
    <xf numFmtId="0" fontId="98" fillId="0" borderId="0" applyNumberFormat="0" applyFill="0" applyBorder="0" applyAlignment="0" applyProtection="0">
      <alignment vertical="top"/>
      <protection locked="0"/>
    </xf>
    <xf numFmtId="0" fontId="98" fillId="0" borderId="0" applyNumberFormat="0" applyFill="0" applyBorder="0" applyAlignment="0" applyProtection="0">
      <alignment vertical="top"/>
      <protection locked="0"/>
    </xf>
    <xf numFmtId="0" fontId="98" fillId="0" borderId="0" applyNumberFormat="0" applyFill="0" applyBorder="0" applyAlignment="0" applyProtection="0">
      <alignment vertical="top"/>
      <protection locked="0"/>
    </xf>
    <xf numFmtId="0" fontId="98" fillId="0" borderId="0" applyNumberFormat="0" applyFill="0" applyBorder="0" applyAlignment="0" applyProtection="0">
      <alignment vertical="top"/>
      <protection locked="0"/>
    </xf>
    <xf numFmtId="0" fontId="113" fillId="63" borderId="0" applyNumberFormat="0" applyBorder="0" applyAlignment="0" applyProtection="0">
      <alignment vertical="center"/>
    </xf>
    <xf numFmtId="0" fontId="105" fillId="63" borderId="0" applyNumberFormat="0" applyBorder="0" applyAlignment="0" applyProtection="0">
      <alignment vertical="center"/>
    </xf>
    <xf numFmtId="0" fontId="105" fillId="63" borderId="0" applyNumberFormat="0" applyBorder="0" applyAlignment="0" applyProtection="0">
      <alignment vertical="center"/>
    </xf>
    <xf numFmtId="0" fontId="105" fillId="63" borderId="0" applyNumberFormat="0" applyBorder="0" applyAlignment="0" applyProtection="0">
      <alignment vertical="center"/>
    </xf>
    <xf numFmtId="0" fontId="105" fillId="63" borderId="0" applyNumberFormat="0" applyBorder="0" applyAlignment="0" applyProtection="0">
      <alignment vertical="center"/>
    </xf>
    <xf numFmtId="0" fontId="109" fillId="63" borderId="0" applyNumberFormat="0" applyBorder="0" applyAlignment="0" applyProtection="0">
      <alignment vertical="center"/>
    </xf>
    <xf numFmtId="0" fontId="105" fillId="63" borderId="0" applyNumberFormat="0" applyBorder="0" applyAlignment="0" applyProtection="0">
      <alignment vertical="center"/>
    </xf>
    <xf numFmtId="0" fontId="134" fillId="63" borderId="0" applyNumberFormat="0" applyBorder="0" applyAlignment="0" applyProtection="0">
      <alignment vertical="center"/>
    </xf>
    <xf numFmtId="0" fontId="109" fillId="63" borderId="0" applyNumberFormat="0" applyBorder="0" applyAlignment="0" applyProtection="0">
      <alignment vertical="center"/>
    </xf>
    <xf numFmtId="0" fontId="109" fillId="63" borderId="0" applyNumberFormat="0" applyBorder="0" applyAlignment="0" applyProtection="0">
      <alignment vertical="center"/>
    </xf>
    <xf numFmtId="0" fontId="139" fillId="0" borderId="305" applyNumberFormat="0" applyFill="0" applyAlignment="0" applyProtection="0">
      <alignment vertical="center"/>
    </xf>
    <xf numFmtId="0" fontId="133" fillId="0" borderId="0" applyNumberFormat="0" applyFill="0" applyBorder="0" applyAlignment="0" applyProtection="0">
      <alignment vertical="center"/>
    </xf>
    <xf numFmtId="0" fontId="107" fillId="92" borderId="1">
      <alignment horizontal="center" vertical="center"/>
    </xf>
    <xf numFmtId="0" fontId="127" fillId="0" borderId="302" applyNumberFormat="0" applyFill="0" applyAlignment="0" applyProtection="0">
      <alignment vertical="center"/>
    </xf>
    <xf numFmtId="0" fontId="86" fillId="97" borderId="0" applyNumberFormat="0" applyBorder="0" applyAlignment="0" applyProtection="0">
      <alignment vertical="center"/>
    </xf>
    <xf numFmtId="0" fontId="86" fillId="94" borderId="0" applyNumberFormat="0" applyBorder="0" applyAlignment="0" applyProtection="0">
      <alignment vertical="center"/>
    </xf>
    <xf numFmtId="0" fontId="86" fillId="55" borderId="0" applyNumberFormat="0" applyBorder="0" applyAlignment="0" applyProtection="0">
      <alignment vertical="center"/>
    </xf>
    <xf numFmtId="0" fontId="107" fillId="0" borderId="1">
      <alignment vertical="center" wrapText="1"/>
      <protection locked="0"/>
    </xf>
    <xf numFmtId="0" fontId="137" fillId="68" borderId="296" applyNumberFormat="0" applyAlignment="0" applyProtection="0">
      <alignment vertical="center"/>
    </xf>
    <xf numFmtId="0" fontId="107" fillId="88" borderId="1">
      <alignment horizontal="center" vertical="center" wrapText="1"/>
    </xf>
    <xf numFmtId="0" fontId="84" fillId="0" borderId="0"/>
    <xf numFmtId="0" fontId="84" fillId="0" borderId="0">
      <alignment vertical="center"/>
    </xf>
    <xf numFmtId="0" fontId="114" fillId="0" borderId="0"/>
    <xf numFmtId="0" fontId="100" fillId="0" borderId="0"/>
    <xf numFmtId="0" fontId="13" fillId="88" borderId="293" applyNumberFormat="0" applyFont="0" applyAlignment="0" applyProtection="0">
      <alignment vertical="center"/>
    </xf>
    <xf numFmtId="0" fontId="13" fillId="88" borderId="293" applyNumberFormat="0" applyFont="0" applyAlignment="0" applyProtection="0">
      <alignment vertical="center"/>
    </xf>
    <xf numFmtId="0" fontId="17" fillId="88" borderId="293" applyNumberFormat="0" applyFont="0" applyAlignment="0" applyProtection="0">
      <alignment vertical="center"/>
    </xf>
    <xf numFmtId="196" fontId="114" fillId="0" borderId="0" applyFont="0" applyFill="0" applyBorder="0" applyAlignment="0" applyProtection="0"/>
    <xf numFmtId="0" fontId="114" fillId="0" borderId="0"/>
  </cellStyleXfs>
  <cellXfs count="1024">
    <xf numFmtId="0" fontId="0" fillId="0" borderId="0" xfId="0"/>
    <xf numFmtId="31" fontId="1" fillId="0" borderId="1" xfId="0" applyNumberFormat="1" applyFont="1" applyFill="1" applyBorder="1" applyAlignment="1">
      <alignment horizontal="left" vertical="center"/>
    </xf>
    <xf numFmtId="0" fontId="1" fillId="0" borderId="1" xfId="0" applyFont="1" applyFill="1" applyBorder="1" applyAlignment="1">
      <alignment vertical="center"/>
    </xf>
    <xf numFmtId="0" fontId="2" fillId="2" borderId="0" xfId="285" applyFont="1" applyFill="1" applyAlignment="1">
      <alignment vertical="center"/>
    </xf>
    <xf numFmtId="0" fontId="3" fillId="0" borderId="0" xfId="285" applyFont="1" applyAlignment="1">
      <alignment vertical="center"/>
    </xf>
    <xf numFmtId="0" fontId="2" fillId="0" borderId="0" xfId="285" applyFont="1" applyAlignment="1">
      <alignment vertical="center"/>
    </xf>
    <xf numFmtId="0" fontId="4" fillId="0" borderId="0" xfId="285" applyFont="1" applyAlignment="1">
      <alignment vertical="center"/>
    </xf>
    <xf numFmtId="0" fontId="5" fillId="3" borderId="2" xfId="285" applyFont="1" applyFill="1" applyBorder="1" applyAlignment="1">
      <alignment vertical="center"/>
    </xf>
    <xf numFmtId="0" fontId="5" fillId="3" borderId="2" xfId="285" applyFont="1" applyFill="1" applyBorder="1" applyAlignment="1">
      <alignment horizontal="center" vertical="center" wrapText="1"/>
    </xf>
    <xf numFmtId="0" fontId="2" fillId="0" borderId="0" xfId="285" applyFont="1" applyAlignment="1">
      <alignment horizontal="center" vertical="center"/>
    </xf>
    <xf numFmtId="0" fontId="6" fillId="4" borderId="2" xfId="285" applyFont="1" applyFill="1" applyBorder="1" applyAlignment="1">
      <alignment vertical="center"/>
    </xf>
    <xf numFmtId="0" fontId="7" fillId="5" borderId="2" xfId="285" applyFont="1" applyFill="1" applyBorder="1" applyAlignment="1">
      <alignment horizontal="center" vertical="center"/>
    </xf>
    <xf numFmtId="198" fontId="2" fillId="0" borderId="0" xfId="285" applyNumberFormat="1" applyFont="1" applyAlignment="1">
      <alignment vertical="center"/>
    </xf>
    <xf numFmtId="0" fontId="2" fillId="6" borderId="3" xfId="285" applyFont="1" applyFill="1" applyBorder="1" applyAlignment="1">
      <alignment horizontal="center" vertical="center"/>
    </xf>
    <xf numFmtId="0" fontId="8" fillId="7" borderId="4" xfId="132" applyFont="1" applyFill="1" applyBorder="1" applyAlignment="1">
      <alignment horizontal="center" vertical="center" wrapText="1"/>
    </xf>
    <xf numFmtId="0" fontId="8" fillId="7" borderId="5" xfId="132" applyFont="1" applyFill="1" applyBorder="1" applyAlignment="1">
      <alignment horizontal="center" vertical="center" wrapText="1"/>
    </xf>
    <xf numFmtId="0" fontId="2" fillId="0" borderId="1" xfId="285" applyFont="1" applyBorder="1" applyAlignment="1">
      <alignment vertical="center"/>
    </xf>
    <xf numFmtId="10" fontId="9" fillId="0" borderId="1" xfId="0" applyNumberFormat="1" applyFont="1" applyBorder="1" applyAlignment="1">
      <alignment horizontal="center" vertical="center" wrapText="1"/>
    </xf>
    <xf numFmtId="10" fontId="2" fillId="0" borderId="1" xfId="285" applyNumberFormat="1" applyFont="1" applyBorder="1" applyAlignment="1">
      <alignment vertical="center"/>
    </xf>
    <xf numFmtId="0" fontId="10" fillId="0" borderId="0" xfId="285" applyFont="1" applyAlignment="1">
      <alignment vertical="center"/>
    </xf>
    <xf numFmtId="0" fontId="11" fillId="8" borderId="6" xfId="285" applyFont="1" applyFill="1" applyBorder="1" applyAlignment="1">
      <alignment horizontal="center" vertical="center" wrapText="1" readingOrder="1"/>
    </xf>
    <xf numFmtId="0" fontId="11" fillId="8" borderId="9" xfId="285" applyFont="1" applyFill="1" applyBorder="1" applyAlignment="1">
      <alignment horizontal="center" vertical="center" wrapText="1" readingOrder="1"/>
    </xf>
    <xf numFmtId="0" fontId="12" fillId="9" borderId="10" xfId="285" applyFont="1" applyFill="1" applyBorder="1" applyAlignment="1">
      <alignment horizontal="center" vertical="center" wrapText="1" readingOrder="1"/>
    </xf>
    <xf numFmtId="9" fontId="12" fillId="9" borderId="13" xfId="285" applyNumberFormat="1" applyFont="1" applyFill="1" applyBorder="1" applyAlignment="1">
      <alignment horizontal="center" vertical="center" wrapText="1" readingOrder="1"/>
    </xf>
    <xf numFmtId="0" fontId="0" fillId="0" borderId="0" xfId="285" applyFont="1"/>
    <xf numFmtId="0" fontId="12" fillId="10" borderId="14" xfId="285" applyFont="1" applyFill="1" applyBorder="1" applyAlignment="1">
      <alignment horizontal="center" vertical="center" wrapText="1" readingOrder="1"/>
    </xf>
    <xf numFmtId="0" fontId="12" fillId="10" borderId="17" xfId="285" applyFont="1" applyFill="1" applyBorder="1" applyAlignment="1">
      <alignment horizontal="center" vertical="center" wrapText="1" readingOrder="1"/>
    </xf>
    <xf numFmtId="0" fontId="0" fillId="0" borderId="0" xfId="0" applyAlignment="1">
      <alignment vertical="center"/>
    </xf>
    <xf numFmtId="0" fontId="15" fillId="13" borderId="1" xfId="237" applyFont="1" applyFill="1" applyBorder="1" applyAlignment="1">
      <alignment horizontal="center" vertical="center" wrapText="1"/>
    </xf>
    <xf numFmtId="0" fontId="16" fillId="13" borderId="1" xfId="237" applyFont="1" applyFill="1" applyBorder="1" applyAlignment="1">
      <alignment horizontal="center" vertical="center" wrapText="1"/>
    </xf>
    <xf numFmtId="0" fontId="1" fillId="13" borderId="1" xfId="237" applyFont="1" applyFill="1" applyBorder="1" applyAlignment="1">
      <alignment horizontal="center" vertical="center" wrapText="1"/>
    </xf>
    <xf numFmtId="0" fontId="1" fillId="14" borderId="1" xfId="237" applyNumberFormat="1" applyFont="1" applyFill="1" applyBorder="1" applyAlignment="1">
      <alignment horizontal="center" vertical="center" wrapText="1"/>
    </xf>
    <xf numFmtId="0" fontId="17" fillId="15" borderId="0" xfId="277" applyFont="1" applyFill="1"/>
    <xf numFmtId="0" fontId="17" fillId="15" borderId="0" xfId="277" applyFont="1" applyFill="1" applyAlignment="1">
      <alignment horizontal="left"/>
    </xf>
    <xf numFmtId="0" fontId="17" fillId="15" borderId="0" xfId="277" applyFont="1" applyFill="1" applyBorder="1"/>
    <xf numFmtId="0" fontId="17" fillId="0" borderId="0" xfId="277" applyFill="1"/>
    <xf numFmtId="0" fontId="17" fillId="0" borderId="0" xfId="277"/>
    <xf numFmtId="0" fontId="17" fillId="0" borderId="0" xfId="277" applyAlignment="1">
      <alignment horizontal="center"/>
    </xf>
    <xf numFmtId="0" fontId="18" fillId="15" borderId="0" xfId="277" applyFont="1" applyFill="1" applyAlignment="1">
      <alignment horizontal="center"/>
    </xf>
    <xf numFmtId="0" fontId="17" fillId="16" borderId="27" xfId="277" applyFill="1" applyBorder="1" applyAlignment="1">
      <alignment horizontal="left"/>
    </xf>
    <xf numFmtId="0" fontId="17" fillId="16" borderId="28" xfId="277" applyFill="1" applyBorder="1" applyAlignment="1">
      <alignment horizontal="left"/>
    </xf>
    <xf numFmtId="0" fontId="19" fillId="16" borderId="29" xfId="277" applyFont="1" applyFill="1" applyBorder="1" applyAlignment="1">
      <alignment horizontal="center"/>
    </xf>
    <xf numFmtId="0" fontId="19" fillId="15" borderId="0" xfId="277" applyFont="1" applyFill="1" applyAlignment="1">
      <alignment horizontal="center"/>
    </xf>
    <xf numFmtId="0" fontId="19" fillId="15" borderId="0" xfId="277" applyFont="1" applyFill="1" applyAlignment="1">
      <alignment horizontal="left"/>
    </xf>
    <xf numFmtId="0" fontId="17" fillId="15" borderId="0" xfId="277" applyFill="1" applyAlignment="1">
      <alignment horizontal="left"/>
    </xf>
    <xf numFmtId="0" fontId="21" fillId="17" borderId="31" xfId="277" applyFont="1" applyFill="1" applyBorder="1" applyAlignment="1">
      <alignment horizontal="center" vertical="center"/>
    </xf>
    <xf numFmtId="0" fontId="21" fillId="17" borderId="33" xfId="277" applyFont="1" applyFill="1" applyBorder="1" applyAlignment="1">
      <alignment horizontal="center" vertical="center"/>
    </xf>
    <xf numFmtId="188" fontId="17" fillId="18" borderId="32" xfId="277" applyNumberFormat="1" applyFont="1" applyFill="1" applyBorder="1" applyAlignment="1">
      <alignment horizontal="center" vertical="center"/>
    </xf>
    <xf numFmtId="200" fontId="21" fillId="19" borderId="1" xfId="295" applyNumberFormat="1" applyFont="1" applyFill="1" applyBorder="1" applyAlignment="1">
      <alignment horizontal="center" vertical="center" wrapText="1"/>
    </xf>
    <xf numFmtId="0" fontId="21" fillId="19" borderId="1" xfId="277" applyFont="1" applyFill="1" applyBorder="1" applyAlignment="1">
      <alignment horizontal="center" vertical="center"/>
    </xf>
    <xf numFmtId="0" fontId="17" fillId="15" borderId="1" xfId="277" applyFont="1" applyFill="1" applyBorder="1" applyAlignment="1">
      <alignment horizontal="center"/>
    </xf>
    <xf numFmtId="191" fontId="17" fillId="15" borderId="1" xfId="277" applyNumberFormat="1" applyFont="1" applyFill="1" applyBorder="1" applyAlignment="1">
      <alignment horizontal="center" vertical="top"/>
    </xf>
    <xf numFmtId="191" fontId="1" fillId="18" borderId="1" xfId="111" applyNumberFormat="1" applyFont="1" applyFill="1" applyBorder="1" applyAlignment="1">
      <alignment horizontal="center" vertical="center" wrapText="1"/>
    </xf>
    <xf numFmtId="0" fontId="17" fillId="15" borderId="1" xfId="277" applyNumberFormat="1" applyFont="1" applyFill="1" applyBorder="1" applyAlignment="1">
      <alignment horizontal="center" vertical="center"/>
    </xf>
    <xf numFmtId="0" fontId="17" fillId="16" borderId="27" xfId="277" applyFont="1" applyFill="1" applyBorder="1" applyAlignment="1">
      <alignment horizontal="left"/>
    </xf>
    <xf numFmtId="0" fontId="17" fillId="16" borderId="29" xfId="277" applyFill="1" applyBorder="1"/>
    <xf numFmtId="200" fontId="21" fillId="20" borderId="34" xfId="295" applyNumberFormat="1" applyFont="1" applyFill="1" applyBorder="1" applyAlignment="1">
      <alignment horizontal="center" vertical="center"/>
    </xf>
    <xf numFmtId="0" fontId="21" fillId="19" borderId="35" xfId="277" applyFont="1" applyFill="1" applyBorder="1" applyAlignment="1">
      <alignment horizontal="center" vertical="center"/>
    </xf>
    <xf numFmtId="0" fontId="21" fillId="19" borderId="35" xfId="277" applyFont="1" applyFill="1" applyBorder="1" applyAlignment="1">
      <alignment horizontal="center"/>
    </xf>
    <xf numFmtId="190" fontId="17" fillId="0" borderId="36" xfId="277" applyNumberFormat="1" applyBorder="1" applyAlignment="1">
      <alignment horizontal="center" vertical="center"/>
    </xf>
    <xf numFmtId="190" fontId="17" fillId="18" borderId="37" xfId="277" applyNumberFormat="1" applyFill="1" applyBorder="1" applyAlignment="1">
      <alignment horizontal="center" vertical="center"/>
    </xf>
    <xf numFmtId="191" fontId="17" fillId="0" borderId="0" xfId="277" applyNumberFormat="1" applyFill="1" applyBorder="1" applyAlignment="1">
      <alignment horizontal="center" vertical="center"/>
    </xf>
    <xf numFmtId="0" fontId="17" fillId="0" borderId="0" xfId="277" applyFill="1" applyBorder="1" applyAlignment="1">
      <alignment horizontal="center" vertical="center"/>
    </xf>
    <xf numFmtId="0" fontId="17" fillId="16" borderId="27" xfId="277" applyFont="1" applyFill="1" applyBorder="1"/>
    <xf numFmtId="0" fontId="17" fillId="0" borderId="0" xfId="277" applyFont="1"/>
    <xf numFmtId="200" fontId="21" fillId="19" borderId="38" xfId="295" applyNumberFormat="1" applyFont="1" applyFill="1" applyBorder="1" applyAlignment="1">
      <alignment horizontal="center" vertical="center"/>
    </xf>
    <xf numFmtId="0" fontId="21" fillId="19" borderId="39" xfId="277" applyFont="1" applyFill="1" applyBorder="1" applyAlignment="1">
      <alignment horizontal="center" vertical="center"/>
    </xf>
    <xf numFmtId="0" fontId="21" fillId="19" borderId="42" xfId="277" applyFont="1" applyFill="1" applyBorder="1" applyAlignment="1">
      <alignment horizontal="left" vertical="center"/>
    </xf>
    <xf numFmtId="0" fontId="17" fillId="15" borderId="43" xfId="277" applyFont="1" applyFill="1" applyBorder="1" applyAlignment="1">
      <alignment horizontal="center"/>
    </xf>
    <xf numFmtId="191" fontId="1" fillId="18" borderId="44" xfId="111" applyNumberFormat="1" applyFont="1" applyFill="1" applyBorder="1" applyAlignment="1">
      <alignment horizontal="center" vertical="center" wrapText="1"/>
    </xf>
    <xf numFmtId="191" fontId="1" fillId="18" borderId="45" xfId="111" applyNumberFormat="1" applyFont="1" applyFill="1" applyBorder="1" applyAlignment="1">
      <alignment horizontal="center" vertical="center" wrapText="1"/>
    </xf>
    <xf numFmtId="0" fontId="21" fillId="19" borderId="42" xfId="277" applyFont="1" applyFill="1" applyBorder="1" applyAlignment="1">
      <alignment horizontal="left" vertical="center" indent="2"/>
    </xf>
    <xf numFmtId="200" fontId="21" fillId="19" borderId="46" xfId="295" applyNumberFormat="1" applyFont="1" applyFill="1" applyBorder="1" applyAlignment="1">
      <alignment horizontal="center" vertical="center" wrapText="1"/>
    </xf>
    <xf numFmtId="200" fontId="21" fillId="19" borderId="47" xfId="295" applyNumberFormat="1" applyFont="1" applyFill="1" applyBorder="1" applyAlignment="1">
      <alignment horizontal="center" vertical="center" wrapText="1"/>
    </xf>
    <xf numFmtId="200" fontId="21" fillId="19" borderId="48" xfId="295" applyNumberFormat="1" applyFont="1" applyFill="1" applyBorder="1" applyAlignment="1">
      <alignment horizontal="center" vertical="center" wrapText="1"/>
    </xf>
    <xf numFmtId="0" fontId="21" fillId="0" borderId="49" xfId="277" applyFont="1" applyFill="1" applyBorder="1" applyAlignment="1">
      <alignment horizontal="center" vertical="center" wrapText="1"/>
    </xf>
    <xf numFmtId="190" fontId="17" fillId="0" borderId="1" xfId="277" applyNumberFormat="1" applyFont="1" applyFill="1" applyBorder="1" applyAlignment="1">
      <alignment horizontal="center" vertical="center" wrapText="1"/>
    </xf>
    <xf numFmtId="0" fontId="1" fillId="0" borderId="1" xfId="111" applyFont="1" applyFill="1" applyBorder="1" applyAlignment="1">
      <alignment horizontal="center" vertical="center" wrapText="1"/>
    </xf>
    <xf numFmtId="0" fontId="21" fillId="0" borderId="50" xfId="277" applyFont="1" applyFill="1" applyBorder="1" applyAlignment="1">
      <alignment horizontal="center" vertical="center" wrapText="1"/>
    </xf>
    <xf numFmtId="181" fontId="1" fillId="18" borderId="51" xfId="111" applyNumberFormat="1" applyFont="1" applyFill="1" applyBorder="1" applyAlignment="1">
      <alignment horizontal="center" vertical="center" wrapText="1"/>
    </xf>
    <xf numFmtId="0" fontId="21" fillId="19" borderId="52" xfId="277" applyFont="1" applyFill="1" applyBorder="1" applyAlignment="1">
      <alignment horizontal="center" vertical="center"/>
    </xf>
    <xf numFmtId="190" fontId="17" fillId="18" borderId="53" xfId="277" applyNumberFormat="1" applyFont="1" applyFill="1" applyBorder="1" applyAlignment="1">
      <alignment horizontal="center" vertical="center"/>
    </xf>
    <xf numFmtId="0" fontId="17" fillId="0" borderId="0" xfId="277" applyFont="1" applyFill="1" applyBorder="1" applyAlignment="1">
      <alignment horizontal="center" vertical="center"/>
    </xf>
    <xf numFmtId="0" fontId="1" fillId="0" borderId="3" xfId="111" applyFont="1" applyFill="1" applyBorder="1" applyAlignment="1">
      <alignment horizontal="center" vertical="center" wrapText="1"/>
    </xf>
    <xf numFmtId="0" fontId="17" fillId="15" borderId="54" xfId="277" applyFont="1" applyFill="1" applyBorder="1" applyAlignment="1">
      <alignment horizontal="center"/>
    </xf>
    <xf numFmtId="0" fontId="21" fillId="19" borderId="55" xfId="277" applyFont="1" applyFill="1" applyBorder="1" applyAlignment="1">
      <alignment horizontal="left" vertical="center"/>
    </xf>
    <xf numFmtId="0" fontId="17" fillId="15" borderId="56" xfId="277" applyFont="1" applyFill="1" applyBorder="1" applyAlignment="1">
      <alignment horizontal="center"/>
    </xf>
    <xf numFmtId="0" fontId="17" fillId="16" borderId="28" xfId="277" applyFill="1" applyBorder="1"/>
    <xf numFmtId="0" fontId="17" fillId="16" borderId="29" xfId="277" applyFill="1" applyBorder="1" applyAlignment="1">
      <alignment horizontal="center"/>
    </xf>
    <xf numFmtId="200" fontId="21" fillId="19" borderId="57" xfId="295" applyNumberFormat="1" applyFont="1" applyFill="1" applyBorder="1" applyAlignment="1">
      <alignment horizontal="center" vertical="center"/>
    </xf>
    <xf numFmtId="0" fontId="21" fillId="19" borderId="58" xfId="277" applyFont="1" applyFill="1" applyBorder="1" applyAlignment="1">
      <alignment horizontal="center" vertical="center"/>
    </xf>
    <xf numFmtId="0" fontId="21" fillId="19" borderId="59" xfId="277" applyFont="1" applyFill="1" applyBorder="1" applyAlignment="1">
      <alignment horizontal="center" vertical="center"/>
    </xf>
    <xf numFmtId="0" fontId="21" fillId="19" borderId="60" xfId="277" applyFont="1" applyFill="1" applyBorder="1" applyAlignment="1">
      <alignment horizontal="center" vertical="center"/>
    </xf>
    <xf numFmtId="0" fontId="21" fillId="19" borderId="61" xfId="277" applyFont="1" applyFill="1" applyBorder="1" applyAlignment="1">
      <alignment horizontal="center" vertical="center"/>
    </xf>
    <xf numFmtId="0" fontId="21" fillId="20" borderId="62" xfId="277" applyFont="1" applyFill="1" applyBorder="1" applyAlignment="1">
      <alignment horizontal="center" vertical="center"/>
    </xf>
    <xf numFmtId="0" fontId="21" fillId="19" borderId="63" xfId="277" applyFont="1" applyFill="1" applyBorder="1" applyAlignment="1">
      <alignment horizontal="left" vertical="center"/>
    </xf>
    <xf numFmtId="0" fontId="17" fillId="15" borderId="64" xfId="277" applyFont="1" applyFill="1" applyBorder="1" applyAlignment="1">
      <alignment horizontal="center"/>
    </xf>
    <xf numFmtId="0" fontId="17" fillId="15" borderId="65" xfId="277" applyFont="1" applyFill="1" applyBorder="1" applyAlignment="1">
      <alignment horizontal="center"/>
    </xf>
    <xf numFmtId="0" fontId="17" fillId="18" borderId="64" xfId="277" applyFont="1" applyFill="1" applyBorder="1" applyAlignment="1">
      <alignment horizontal="center"/>
    </xf>
    <xf numFmtId="10" fontId="17" fillId="18" borderId="66" xfId="277" applyNumberFormat="1" applyFill="1" applyBorder="1" applyAlignment="1">
      <alignment horizontal="center"/>
    </xf>
    <xf numFmtId="0" fontId="21" fillId="19" borderId="27" xfId="277" applyFont="1" applyFill="1" applyBorder="1" applyAlignment="1">
      <alignment vertical="center"/>
    </xf>
    <xf numFmtId="0" fontId="21" fillId="19" borderId="28" xfId="277" applyFont="1" applyFill="1" applyBorder="1" applyAlignment="1">
      <alignment vertical="center"/>
    </xf>
    <xf numFmtId="0" fontId="21" fillId="21" borderId="28" xfId="277" applyFont="1" applyFill="1" applyBorder="1" applyAlignment="1">
      <alignment vertical="center"/>
    </xf>
    <xf numFmtId="0" fontId="21" fillId="19" borderId="67" xfId="277" applyFont="1" applyFill="1" applyBorder="1" applyAlignment="1">
      <alignment horizontal="left" vertical="center" indent="2"/>
    </xf>
    <xf numFmtId="0" fontId="17" fillId="15" borderId="68" xfId="277" applyFont="1" applyFill="1" applyBorder="1" applyAlignment="1">
      <alignment horizontal="center"/>
    </xf>
    <xf numFmtId="0" fontId="17" fillId="15" borderId="69" xfId="277" applyFont="1" applyFill="1" applyBorder="1" applyAlignment="1">
      <alignment horizontal="center"/>
    </xf>
    <xf numFmtId="0" fontId="17" fillId="18" borderId="69" xfId="277" applyFont="1" applyFill="1" applyBorder="1" applyAlignment="1">
      <alignment horizontal="center"/>
    </xf>
    <xf numFmtId="0" fontId="17" fillId="18" borderId="70" xfId="277" applyFont="1" applyFill="1" applyBorder="1" applyAlignment="1">
      <alignment horizontal="center"/>
    </xf>
    <xf numFmtId="0" fontId="17" fillId="15" borderId="71" xfId="277" applyFont="1" applyFill="1" applyBorder="1" applyAlignment="1">
      <alignment horizontal="center"/>
    </xf>
    <xf numFmtId="10" fontId="17" fillId="18" borderId="72" xfId="277" applyNumberFormat="1" applyFill="1" applyBorder="1" applyAlignment="1">
      <alignment horizontal="center"/>
    </xf>
    <xf numFmtId="191" fontId="17" fillId="0" borderId="0" xfId="277" applyNumberFormat="1"/>
    <xf numFmtId="10" fontId="17" fillId="0" borderId="0" xfId="277" applyNumberFormat="1"/>
    <xf numFmtId="0" fontId="17" fillId="15" borderId="73" xfId="277" applyFont="1" applyFill="1" applyBorder="1" applyAlignment="1">
      <alignment horizontal="center"/>
    </xf>
    <xf numFmtId="200" fontId="21" fillId="19" borderId="74" xfId="295" applyNumberFormat="1" applyFont="1" applyFill="1" applyBorder="1" applyAlignment="1">
      <alignment horizontal="center" vertical="center"/>
    </xf>
    <xf numFmtId="0" fontId="17" fillId="18" borderId="75" xfId="277" applyFill="1" applyBorder="1" applyAlignment="1">
      <alignment horizontal="center"/>
    </xf>
    <xf numFmtId="185" fontId="17" fillId="18" borderId="76" xfId="295" applyNumberFormat="1" applyFont="1" applyFill="1" applyBorder="1" applyAlignment="1">
      <alignment horizontal="center" vertical="center"/>
    </xf>
    <xf numFmtId="10" fontId="17" fillId="18" borderId="77" xfId="277" applyNumberFormat="1" applyFill="1" applyBorder="1" applyAlignment="1">
      <alignment horizontal="center"/>
    </xf>
    <xf numFmtId="0" fontId="17" fillId="0" borderId="0" xfId="277" applyFont="1" applyAlignment="1">
      <alignment horizontal="center"/>
    </xf>
    <xf numFmtId="200" fontId="21" fillId="19" borderId="78" xfId="295" applyNumberFormat="1" applyFont="1" applyFill="1" applyBorder="1" applyAlignment="1">
      <alignment horizontal="center" vertical="center"/>
    </xf>
    <xf numFmtId="200" fontId="21" fillId="19" borderId="47" xfId="295" applyNumberFormat="1" applyFont="1" applyFill="1" applyBorder="1" applyAlignment="1">
      <alignment horizontal="center" vertical="center"/>
    </xf>
    <xf numFmtId="200" fontId="21" fillId="20" borderId="62" xfId="295" applyNumberFormat="1" applyFont="1" applyFill="1" applyBorder="1" applyAlignment="1">
      <alignment horizontal="center" vertical="center"/>
    </xf>
    <xf numFmtId="0" fontId="21" fillId="19" borderId="1" xfId="277" applyFont="1" applyFill="1" applyBorder="1" applyAlignment="1">
      <alignment horizontal="center"/>
    </xf>
    <xf numFmtId="0" fontId="17" fillId="18" borderId="1" xfId="277" applyFill="1" applyBorder="1" applyAlignment="1">
      <alignment horizontal="center"/>
    </xf>
    <xf numFmtId="191" fontId="17" fillId="18" borderId="79" xfId="295" applyNumberFormat="1" applyFont="1" applyFill="1" applyBorder="1" applyAlignment="1">
      <alignment horizontal="center" vertical="center"/>
    </xf>
    <xf numFmtId="0" fontId="17" fillId="18" borderId="37" xfId="277" applyFill="1" applyBorder="1" applyAlignment="1">
      <alignment horizontal="center"/>
    </xf>
    <xf numFmtId="191" fontId="17" fillId="18" borderId="77" xfId="277" applyNumberFormat="1" applyFill="1" applyBorder="1" applyAlignment="1">
      <alignment horizontal="center"/>
    </xf>
    <xf numFmtId="191" fontId="17" fillId="0" borderId="0" xfId="295" applyNumberFormat="1" applyFont="1" applyFill="1" applyBorder="1" applyAlignment="1">
      <alignment horizontal="center" vertical="center"/>
    </xf>
    <xf numFmtId="0" fontId="17" fillId="0" borderId="0" xfId="277" applyBorder="1" applyAlignment="1">
      <alignment horizontal="center"/>
    </xf>
    <xf numFmtId="0" fontId="17" fillId="15" borderId="0" xfId="277" applyFont="1" applyFill="1" applyBorder="1" applyAlignment="1">
      <alignment horizontal="center"/>
    </xf>
    <xf numFmtId="0" fontId="17" fillId="0" borderId="0" xfId="277" applyFont="1" applyBorder="1" applyAlignment="1">
      <alignment horizontal="center"/>
    </xf>
    <xf numFmtId="0" fontId="17" fillId="0" borderId="0" xfId="295" applyNumberFormat="1" applyFont="1" applyFill="1" applyBorder="1" applyAlignment="1">
      <alignment horizontal="center" vertical="center"/>
    </xf>
    <xf numFmtId="0" fontId="17" fillId="0" borderId="0" xfId="277" applyFill="1" applyBorder="1" applyAlignment="1">
      <alignment horizontal="center"/>
    </xf>
    <xf numFmtId="0" fontId="17" fillId="15" borderId="0" xfId="277" applyFont="1" applyFill="1" applyBorder="1" applyAlignment="1">
      <alignment horizontal="left"/>
    </xf>
    <xf numFmtId="0" fontId="18" fillId="16" borderId="29" xfId="277" applyFont="1" applyFill="1" applyBorder="1" applyAlignment="1">
      <alignment horizontal="center"/>
    </xf>
    <xf numFmtId="0" fontId="22" fillId="15" borderId="0" xfId="277" applyFont="1" applyFill="1" applyAlignment="1">
      <alignment horizontal="center"/>
    </xf>
    <xf numFmtId="0" fontId="20" fillId="15" borderId="0" xfId="277" applyFont="1" applyFill="1" applyAlignment="1">
      <alignment horizontal="left"/>
    </xf>
    <xf numFmtId="0" fontId="19" fillId="15" borderId="0" xfId="277" applyFont="1" applyFill="1" applyBorder="1" applyAlignment="1">
      <alignment horizontal="center"/>
    </xf>
    <xf numFmtId="0" fontId="19" fillId="15" borderId="80" xfId="277" applyFont="1" applyFill="1" applyBorder="1" applyAlignment="1">
      <alignment horizontal="center"/>
    </xf>
    <xf numFmtId="58" fontId="21" fillId="19" borderId="2" xfId="277" applyNumberFormat="1" applyFont="1" applyFill="1" applyBorder="1" applyAlignment="1">
      <alignment horizontal="center" vertical="center"/>
    </xf>
    <xf numFmtId="58" fontId="21" fillId="19" borderId="81" xfId="277" applyNumberFormat="1" applyFont="1" applyFill="1" applyBorder="1" applyAlignment="1">
      <alignment horizontal="center" vertical="center"/>
    </xf>
    <xf numFmtId="0" fontId="17" fillId="15" borderId="82" xfId="277" applyFont="1" applyFill="1" applyBorder="1" applyAlignment="1">
      <alignment horizontal="center" vertical="center"/>
    </xf>
    <xf numFmtId="58" fontId="21" fillId="19" borderId="82" xfId="277" applyNumberFormat="1" applyFont="1" applyFill="1" applyBorder="1" applyAlignment="1">
      <alignment horizontal="center" vertical="center"/>
    </xf>
    <xf numFmtId="0" fontId="19" fillId="15" borderId="83" xfId="277" applyFont="1" applyFill="1" applyBorder="1" applyAlignment="1">
      <alignment horizontal="center" vertical="center"/>
    </xf>
    <xf numFmtId="58" fontId="21" fillId="19" borderId="84" xfId="277" applyNumberFormat="1" applyFont="1" applyFill="1" applyBorder="1" applyAlignment="1">
      <alignment horizontal="center" vertical="center"/>
    </xf>
    <xf numFmtId="181" fontId="1" fillId="18" borderId="85" xfId="111" applyNumberFormat="1" applyFont="1" applyFill="1" applyBorder="1" applyAlignment="1">
      <alignment horizontal="center" vertical="center" wrapText="1"/>
    </xf>
    <xf numFmtId="58" fontId="21" fillId="19" borderId="86" xfId="277" applyNumberFormat="1" applyFont="1" applyFill="1" applyBorder="1" applyAlignment="1">
      <alignment horizontal="center" vertical="center"/>
    </xf>
    <xf numFmtId="185" fontId="17" fillId="15" borderId="2" xfId="277" applyNumberFormat="1" applyFont="1" applyFill="1" applyBorder="1" applyAlignment="1">
      <alignment horizontal="center" vertical="center"/>
    </xf>
    <xf numFmtId="181" fontId="1" fillId="18" borderId="2" xfId="111" applyNumberFormat="1" applyFont="1" applyFill="1" applyBorder="1" applyAlignment="1">
      <alignment horizontal="center" vertical="center" wrapText="1"/>
    </xf>
    <xf numFmtId="181" fontId="17" fillId="15" borderId="2" xfId="277" applyNumberFormat="1" applyFont="1" applyFill="1" applyBorder="1" applyAlignment="1">
      <alignment horizontal="center" vertical="center"/>
    </xf>
    <xf numFmtId="185" fontId="17" fillId="22" borderId="2" xfId="277" applyNumberFormat="1" applyFont="1" applyFill="1" applyBorder="1" applyAlignment="1">
      <alignment horizontal="center" vertical="center"/>
    </xf>
    <xf numFmtId="181" fontId="17" fillId="22" borderId="2" xfId="277" applyNumberFormat="1" applyFont="1" applyFill="1" applyBorder="1" applyAlignment="1">
      <alignment horizontal="center" vertical="center"/>
    </xf>
    <xf numFmtId="187" fontId="1" fillId="18" borderId="2" xfId="111" applyNumberFormat="1" applyFont="1" applyFill="1" applyBorder="1" applyAlignment="1">
      <alignment horizontal="center" vertical="center" wrapText="1"/>
    </xf>
    <xf numFmtId="58" fontId="21" fillId="19" borderId="0" xfId="277" applyNumberFormat="1" applyFont="1" applyFill="1" applyBorder="1" applyAlignment="1">
      <alignment horizontal="center" vertical="center"/>
    </xf>
    <xf numFmtId="185" fontId="17" fillId="15" borderId="0" xfId="277" applyNumberFormat="1" applyFont="1" applyFill="1" applyBorder="1" applyAlignment="1">
      <alignment horizontal="center" vertical="center"/>
    </xf>
    <xf numFmtId="0" fontId="17" fillId="0" borderId="0" xfId="277" applyFont="1" applyFill="1" applyBorder="1"/>
    <xf numFmtId="0" fontId="17" fillId="0" borderId="0" xfId="277" applyAlignment="1">
      <alignment vertical="center"/>
    </xf>
    <xf numFmtId="181" fontId="23" fillId="19" borderId="88" xfId="111" applyNumberFormat="1" applyFont="1" applyFill="1" applyBorder="1" applyAlignment="1">
      <alignment horizontal="center" vertical="center" wrapText="1"/>
    </xf>
    <xf numFmtId="0" fontId="17" fillId="0" borderId="88" xfId="277" applyFill="1" applyBorder="1" applyAlignment="1">
      <alignment horizontal="center" vertical="center"/>
    </xf>
    <xf numFmtId="181" fontId="23" fillId="19" borderId="85" xfId="111" applyNumberFormat="1" applyFont="1" applyFill="1" applyBorder="1" applyAlignment="1">
      <alignment horizontal="center" vertical="center" wrapText="1"/>
    </xf>
    <xf numFmtId="0" fontId="17" fillId="0" borderId="85" xfId="277" applyBorder="1" applyAlignment="1">
      <alignment horizontal="center" vertical="center"/>
    </xf>
    <xf numFmtId="0" fontId="17" fillId="0" borderId="94" xfId="277" applyBorder="1" applyAlignment="1">
      <alignment horizontal="center" vertical="center"/>
    </xf>
    <xf numFmtId="58" fontId="21" fillId="13" borderId="0" xfId="277" applyNumberFormat="1" applyFont="1" applyFill="1" applyBorder="1" applyAlignment="1">
      <alignment horizontal="center" vertical="center" wrapText="1"/>
    </xf>
    <xf numFmtId="0" fontId="17" fillId="0" borderId="0" xfId="277" applyBorder="1" applyAlignment="1">
      <alignment horizontal="center" vertical="center"/>
    </xf>
    <xf numFmtId="58" fontId="17" fillId="23" borderId="80" xfId="277" applyNumberFormat="1" applyFont="1" applyFill="1" applyBorder="1" applyAlignment="1">
      <alignment horizontal="center" vertical="center" wrapText="1"/>
    </xf>
    <xf numFmtId="58" fontId="17" fillId="23" borderId="88" xfId="277" applyNumberFormat="1" applyFont="1" applyFill="1" applyBorder="1" applyAlignment="1">
      <alignment horizontal="center" vertical="center" wrapText="1"/>
    </xf>
    <xf numFmtId="0" fontId="24" fillId="0" borderId="95" xfId="277" applyFont="1" applyBorder="1" applyAlignment="1">
      <alignment horizontal="center" vertical="center"/>
    </xf>
    <xf numFmtId="0" fontId="24" fillId="0" borderId="28" xfId="277" applyFont="1" applyFill="1" applyBorder="1" applyAlignment="1">
      <alignment horizontal="center" vertical="center"/>
    </xf>
    <xf numFmtId="0" fontId="24" fillId="0" borderId="96" xfId="277" applyFont="1" applyBorder="1" applyAlignment="1">
      <alignment horizontal="center" vertical="center"/>
    </xf>
    <xf numFmtId="0" fontId="24" fillId="0" borderId="84" xfId="277" applyFont="1" applyBorder="1" applyAlignment="1">
      <alignment horizontal="center" vertical="center"/>
    </xf>
    <xf numFmtId="0" fontId="24" fillId="0" borderId="99" xfId="277" applyFont="1" applyFill="1" applyBorder="1" applyAlignment="1">
      <alignment horizontal="center" vertical="center"/>
    </xf>
    <xf numFmtId="0" fontId="24" fillId="0" borderId="100" xfId="277" applyFont="1" applyBorder="1" applyAlignment="1">
      <alignment horizontal="center" vertical="center"/>
    </xf>
    <xf numFmtId="0" fontId="17" fillId="16" borderId="1" xfId="277" applyFont="1" applyFill="1" applyBorder="1"/>
    <xf numFmtId="0" fontId="25" fillId="0" borderId="1" xfId="277" applyFont="1" applyFill="1" applyBorder="1" applyAlignment="1">
      <alignment horizontal="center" vertical="center" wrapText="1"/>
    </xf>
    <xf numFmtId="0" fontId="24" fillId="0" borderId="1" xfId="277" applyFont="1" applyBorder="1" applyAlignment="1">
      <alignment horizontal="center" vertical="center"/>
    </xf>
    <xf numFmtId="0" fontId="25" fillId="0" borderId="85" xfId="277" applyFont="1" applyFill="1" applyBorder="1" applyAlignment="1">
      <alignment horizontal="center" vertical="center" wrapText="1"/>
    </xf>
    <xf numFmtId="0" fontId="24" fillId="0" borderId="85" xfId="277" applyFont="1" applyBorder="1" applyAlignment="1">
      <alignment horizontal="center" vertical="center"/>
    </xf>
    <xf numFmtId="181" fontId="1" fillId="18" borderId="91" xfId="111" applyNumberFormat="1" applyFont="1" applyFill="1" applyBorder="1" applyAlignment="1">
      <alignment horizontal="center" vertical="center" wrapText="1"/>
    </xf>
    <xf numFmtId="0" fontId="27" fillId="24" borderId="2" xfId="0" applyFont="1" applyFill="1" applyBorder="1" applyAlignment="1">
      <alignment horizontal="center" vertical="center" wrapText="1"/>
    </xf>
    <xf numFmtId="188" fontId="28" fillId="25" borderId="2" xfId="0" applyNumberFormat="1" applyFont="1" applyFill="1" applyBorder="1" applyAlignment="1">
      <alignment horizontal="center" vertical="center" wrapText="1"/>
    </xf>
    <xf numFmtId="178" fontId="12" fillId="10" borderId="13" xfId="0" applyNumberFormat="1" applyFont="1" applyFill="1" applyBorder="1" applyAlignment="1">
      <alignment horizontal="left" vertical="center" wrapText="1"/>
    </xf>
    <xf numFmtId="0" fontId="17" fillId="0" borderId="2" xfId="277" applyBorder="1" applyAlignment="1">
      <alignment horizontal="center" vertical="center"/>
    </xf>
    <xf numFmtId="195" fontId="28" fillId="18" borderId="2" xfId="277" applyNumberFormat="1" applyFont="1" applyFill="1" applyBorder="1" applyAlignment="1">
      <alignment horizontal="center" vertical="center"/>
    </xf>
    <xf numFmtId="188" fontId="17" fillId="24" borderId="2" xfId="0" applyNumberFormat="1" applyFont="1" applyFill="1" applyBorder="1" applyAlignment="1">
      <alignment horizontal="center" vertical="center" wrapText="1"/>
    </xf>
    <xf numFmtId="188" fontId="17" fillId="25" borderId="2" xfId="0" applyNumberFormat="1" applyFont="1" applyFill="1" applyBorder="1" applyAlignment="1">
      <alignment horizontal="center" vertical="center" wrapText="1"/>
    </xf>
    <xf numFmtId="178" fontId="12" fillId="26" borderId="13" xfId="0" applyNumberFormat="1" applyFont="1" applyFill="1" applyBorder="1" applyAlignment="1">
      <alignment horizontal="left" vertical="center" wrapText="1"/>
    </xf>
    <xf numFmtId="181" fontId="1" fillId="27" borderId="2" xfId="111" applyNumberFormat="1" applyFont="1" applyFill="1" applyBorder="1" applyAlignment="1">
      <alignment horizontal="center" vertical="center" wrapText="1"/>
    </xf>
    <xf numFmtId="0" fontId="17" fillId="28" borderId="2" xfId="277" applyFill="1" applyBorder="1" applyAlignment="1">
      <alignment horizontal="center" vertical="center"/>
    </xf>
    <xf numFmtId="195" fontId="28" fillId="27" borderId="2" xfId="277" applyNumberFormat="1" applyFont="1" applyFill="1" applyBorder="1" applyAlignment="1">
      <alignment horizontal="center" vertical="center"/>
    </xf>
    <xf numFmtId="188" fontId="17" fillId="28" borderId="2" xfId="277" applyNumberFormat="1" applyFill="1" applyBorder="1" applyAlignment="1">
      <alignment horizontal="center" vertical="center"/>
    </xf>
    <xf numFmtId="0" fontId="17" fillId="18" borderId="2" xfId="277" applyFill="1" applyBorder="1" applyAlignment="1">
      <alignment horizontal="center" vertical="center"/>
    </xf>
    <xf numFmtId="181" fontId="1" fillId="13" borderId="0" xfId="111" applyNumberFormat="1" applyFont="1" applyFill="1" applyBorder="1" applyAlignment="1">
      <alignment horizontal="center" vertical="center" wrapText="1"/>
    </xf>
    <xf numFmtId="195" fontId="28" fillId="18" borderId="0" xfId="277" applyNumberFormat="1" applyFont="1" applyFill="1" applyBorder="1" applyAlignment="1">
      <alignment horizontal="center" vertical="center"/>
    </xf>
    <xf numFmtId="188" fontId="17" fillId="0" borderId="0" xfId="277" applyNumberFormat="1"/>
    <xf numFmtId="0" fontId="17" fillId="0" borderId="94" xfId="277" applyBorder="1" applyAlignment="1">
      <alignment horizontal="center"/>
    </xf>
    <xf numFmtId="0" fontId="17" fillId="0" borderId="0" xfId="277" applyFont="1" applyFill="1"/>
    <xf numFmtId="178" fontId="12" fillId="10" borderId="13" xfId="0" applyNumberFormat="1" applyFont="1" applyFill="1" applyBorder="1" applyAlignment="1">
      <alignment horizontal="center" vertical="center" wrapText="1"/>
    </xf>
    <xf numFmtId="178" fontId="12" fillId="26" borderId="13" xfId="0" applyNumberFormat="1" applyFont="1" applyFill="1" applyBorder="1" applyAlignment="1">
      <alignment horizontal="center" vertical="center" wrapText="1"/>
    </xf>
    <xf numFmtId="0" fontId="24" fillId="0" borderId="1" xfId="277" applyFont="1" applyFill="1" applyBorder="1" applyAlignment="1">
      <alignment horizontal="center" vertical="center"/>
    </xf>
    <xf numFmtId="0" fontId="24" fillId="0" borderId="113" xfId="277" applyFont="1" applyFill="1" applyBorder="1" applyAlignment="1">
      <alignment horizontal="center" vertical="center"/>
    </xf>
    <xf numFmtId="0" fontId="24" fillId="0" borderId="3" xfId="277" applyFont="1" applyFill="1" applyBorder="1" applyAlignment="1">
      <alignment horizontal="center" vertical="center"/>
    </xf>
    <xf numFmtId="0" fontId="24" fillId="0" borderId="114" xfId="277" applyFont="1" applyBorder="1" applyAlignment="1">
      <alignment horizontal="center" vertical="center"/>
    </xf>
    <xf numFmtId="0" fontId="24" fillId="0" borderId="115" xfId="277" applyFont="1" applyFill="1" applyBorder="1" applyAlignment="1">
      <alignment horizontal="center" vertical="center"/>
    </xf>
    <xf numFmtId="0" fontId="24" fillId="0" borderId="116" xfId="277" applyFont="1" applyBorder="1" applyAlignment="1">
      <alignment horizontal="center" vertical="center"/>
    </xf>
    <xf numFmtId="0" fontId="24" fillId="0" borderId="117" xfId="277" applyFont="1" applyFill="1" applyBorder="1" applyAlignment="1">
      <alignment horizontal="center" vertical="center"/>
    </xf>
    <xf numFmtId="0" fontId="24" fillId="0" borderId="117" xfId="277" applyFont="1" applyBorder="1" applyAlignment="1">
      <alignment horizontal="center" vertical="center"/>
    </xf>
    <xf numFmtId="178" fontId="12" fillId="26" borderId="0" xfId="0" applyNumberFormat="1" applyFont="1" applyFill="1" applyAlignment="1">
      <alignment horizontal="left" vertical="center" wrapText="1"/>
    </xf>
    <xf numFmtId="178" fontId="12" fillId="26" borderId="0" xfId="0" applyNumberFormat="1" applyFont="1" applyFill="1" applyAlignment="1">
      <alignment horizontal="center" vertical="center" wrapText="1"/>
    </xf>
    <xf numFmtId="0" fontId="17" fillId="15" borderId="0" xfId="277" applyNumberFormat="1" applyFont="1" applyFill="1" applyAlignment="1"/>
    <xf numFmtId="0" fontId="17" fillId="15" borderId="0" xfId="277" applyNumberFormat="1" applyFont="1" applyFill="1"/>
    <xf numFmtId="0" fontId="17" fillId="15" borderId="0" xfId="277" applyFont="1" applyFill="1" applyAlignment="1">
      <alignment horizontal="left" vertical="top" wrapText="1"/>
    </xf>
    <xf numFmtId="0" fontId="20" fillId="15" borderId="0" xfId="277" applyFont="1" applyFill="1" applyAlignment="1">
      <alignment horizontal="left" vertical="top"/>
    </xf>
    <xf numFmtId="0" fontId="17" fillId="16" borderId="1" xfId="277" applyFont="1" applyFill="1" applyBorder="1" applyAlignment="1">
      <alignment horizontal="left"/>
    </xf>
    <xf numFmtId="0" fontId="17" fillId="15" borderId="2" xfId="277" applyNumberFormat="1" applyFont="1" applyFill="1" applyBorder="1" applyAlignment="1">
      <alignment horizontal="center" vertical="center"/>
    </xf>
    <xf numFmtId="0" fontId="9" fillId="29" borderId="13" xfId="0" applyFont="1" applyFill="1" applyBorder="1" applyAlignment="1">
      <alignment horizontal="center" vertical="center" wrapText="1"/>
    </xf>
    <xf numFmtId="0" fontId="17" fillId="22" borderId="2" xfId="277" applyNumberFormat="1" applyFont="1" applyFill="1" applyBorder="1" applyAlignment="1">
      <alignment horizontal="center" vertical="center"/>
    </xf>
    <xf numFmtId="0" fontId="17" fillId="18" borderId="2" xfId="277" applyNumberFormat="1" applyFont="1" applyFill="1" applyBorder="1" applyAlignment="1">
      <alignment horizontal="center" vertical="center"/>
    </xf>
    <xf numFmtId="0" fontId="29" fillId="15" borderId="119" xfId="277" applyNumberFormat="1" applyFont="1" applyFill="1" applyBorder="1" applyAlignment="1">
      <alignment vertical="top"/>
    </xf>
    <xf numFmtId="0" fontId="17" fillId="22" borderId="2" xfId="277" applyNumberFormat="1" applyFont="1" applyFill="1" applyBorder="1" applyAlignment="1">
      <alignment horizontal="center"/>
    </xf>
    <xf numFmtId="0" fontId="9" fillId="29" borderId="13" xfId="0" applyFont="1" applyFill="1" applyBorder="1" applyAlignment="1">
      <alignment horizontal="center" wrapText="1"/>
    </xf>
    <xf numFmtId="0" fontId="27" fillId="24" borderId="2" xfId="230" applyFont="1" applyFill="1" applyBorder="1" applyAlignment="1">
      <alignment horizontal="center" vertical="center" wrapText="1"/>
    </xf>
    <xf numFmtId="188" fontId="28" fillId="25" borderId="2" xfId="230" applyNumberFormat="1" applyFont="1" applyFill="1" applyBorder="1" applyAlignment="1">
      <alignment horizontal="center" vertical="center" wrapText="1"/>
    </xf>
    <xf numFmtId="180" fontId="17" fillId="18" borderId="2" xfId="277" applyNumberFormat="1" applyFont="1" applyFill="1" applyBorder="1" applyAlignment="1">
      <alignment horizontal="center" vertical="center"/>
    </xf>
    <xf numFmtId="188" fontId="17" fillId="24" borderId="2" xfId="230" applyNumberFormat="1" applyFont="1" applyFill="1" applyBorder="1" applyAlignment="1">
      <alignment horizontal="center" vertical="center" wrapText="1"/>
    </xf>
    <xf numFmtId="188" fontId="17" fillId="25" borderId="2" xfId="230" applyNumberFormat="1" applyFont="1" applyFill="1" applyBorder="1" applyAlignment="1">
      <alignment horizontal="center" vertical="center" wrapText="1"/>
    </xf>
    <xf numFmtId="180" fontId="17" fillId="22" borderId="2" xfId="277" applyNumberFormat="1" applyFont="1" applyFill="1" applyBorder="1" applyAlignment="1">
      <alignment horizontal="center" vertical="center"/>
    </xf>
    <xf numFmtId="188" fontId="17" fillId="22" borderId="2" xfId="277" applyNumberFormat="1" applyFont="1" applyFill="1" applyBorder="1" applyAlignment="1">
      <alignment horizontal="center" vertical="center"/>
    </xf>
    <xf numFmtId="180" fontId="17" fillId="18" borderId="0" xfId="277" applyNumberFormat="1" applyFont="1" applyFill="1" applyAlignment="1">
      <alignment horizontal="center" vertical="center"/>
    </xf>
    <xf numFmtId="0" fontId="17" fillId="15" borderId="0" xfId="277" applyNumberFormat="1" applyFont="1" applyFill="1" applyAlignment="1">
      <alignment vertical="center"/>
    </xf>
    <xf numFmtId="0" fontId="30" fillId="15" borderId="0" xfId="277" applyNumberFormat="1" applyFont="1" applyFill="1"/>
    <xf numFmtId="0" fontId="29" fillId="15" borderId="0" xfId="277" applyNumberFormat="1" applyFont="1" applyFill="1" applyAlignment="1">
      <alignment vertical="top"/>
    </xf>
    <xf numFmtId="0" fontId="17" fillId="18" borderId="2" xfId="277" applyFont="1" applyFill="1" applyBorder="1" applyAlignment="1">
      <alignment horizontal="center" vertical="center"/>
    </xf>
    <xf numFmtId="0" fontId="17" fillId="22" borderId="2" xfId="277" applyNumberFormat="1" applyFont="1" applyFill="1" applyBorder="1"/>
    <xf numFmtId="188" fontId="17" fillId="22" borderId="2" xfId="277" applyNumberFormat="1" applyFont="1" applyFill="1" applyBorder="1" applyAlignment="1">
      <alignment horizontal="center"/>
    </xf>
    <xf numFmtId="0" fontId="17" fillId="18" borderId="2" xfId="277" applyNumberFormat="1" applyFont="1" applyFill="1" applyBorder="1" applyAlignment="1">
      <alignment horizontal="center"/>
    </xf>
    <xf numFmtId="0" fontId="17" fillId="15" borderId="2" xfId="277" applyNumberFormat="1" applyFont="1" applyFill="1" applyBorder="1" applyAlignment="1">
      <alignment horizontal="center"/>
    </xf>
    <xf numFmtId="0" fontId="17" fillId="0" borderId="0" xfId="277" applyNumberFormat="1" applyFont="1" applyFill="1"/>
    <xf numFmtId="0" fontId="9" fillId="29" borderId="0" xfId="0" applyFont="1" applyFill="1" applyAlignment="1">
      <alignment horizontal="center" vertical="center" wrapText="1"/>
    </xf>
    <xf numFmtId="0" fontId="17" fillId="18" borderId="2" xfId="277" applyFont="1" applyFill="1" applyBorder="1" applyAlignment="1">
      <alignment horizontal="center"/>
    </xf>
    <xf numFmtId="180" fontId="17" fillId="18" borderId="2" xfId="277" applyNumberFormat="1" applyFont="1" applyFill="1" applyBorder="1" applyAlignment="1">
      <alignment horizontal="center"/>
    </xf>
    <xf numFmtId="180" fontId="17" fillId="15" borderId="2" xfId="277" applyNumberFormat="1" applyFont="1" applyFill="1" applyBorder="1" applyAlignment="1">
      <alignment horizontal="center"/>
    </xf>
    <xf numFmtId="0" fontId="17" fillId="27" borderId="2" xfId="277" applyNumberFormat="1" applyFont="1" applyFill="1" applyBorder="1" applyAlignment="1">
      <alignment horizontal="center" vertical="center"/>
    </xf>
    <xf numFmtId="180" fontId="17" fillId="27" borderId="2" xfId="277" applyNumberFormat="1" applyFont="1" applyFill="1" applyBorder="1" applyAlignment="1">
      <alignment horizontal="center" vertical="center"/>
    </xf>
    <xf numFmtId="0" fontId="17" fillId="15" borderId="2" xfId="277" applyNumberFormat="1" applyFont="1" applyFill="1" applyBorder="1"/>
    <xf numFmtId="188" fontId="28" fillId="30" borderId="2" xfId="0" applyNumberFormat="1" applyFont="1" applyFill="1" applyBorder="1" applyAlignment="1">
      <alignment horizontal="center" vertical="center" wrapText="1"/>
    </xf>
    <xf numFmtId="0" fontId="17" fillId="15" borderId="0" xfId="277" applyNumberFormat="1" applyFont="1" applyFill="1" applyAlignment="1">
      <alignment horizontal="center" vertical="center"/>
    </xf>
    <xf numFmtId="188" fontId="17" fillId="30" borderId="2" xfId="0" applyNumberFormat="1" applyFont="1" applyFill="1" applyBorder="1" applyAlignment="1">
      <alignment horizontal="center" vertical="center" wrapText="1"/>
    </xf>
    <xf numFmtId="178" fontId="2" fillId="31" borderId="2" xfId="279" applyNumberFormat="1" applyFont="1" applyFill="1" applyBorder="1" applyAlignment="1">
      <alignment horizontal="left" vertical="center" wrapText="1"/>
    </xf>
    <xf numFmtId="178" fontId="2" fillId="31" borderId="2" xfId="279" applyNumberFormat="1" applyFont="1" applyFill="1" applyBorder="1" applyAlignment="1">
      <alignment horizontal="center" vertical="center"/>
    </xf>
    <xf numFmtId="178" fontId="2" fillId="32" borderId="2" xfId="279" applyNumberFormat="1" applyFont="1" applyFill="1" applyBorder="1" applyAlignment="1">
      <alignment horizontal="left" vertical="center" wrapText="1"/>
    </xf>
    <xf numFmtId="178" fontId="2" fillId="32" borderId="2" xfId="279" applyNumberFormat="1" applyFont="1" applyFill="1" applyBorder="1" applyAlignment="1">
      <alignment horizontal="center" vertical="center" wrapText="1"/>
    </xf>
    <xf numFmtId="178" fontId="2" fillId="32" borderId="0" xfId="279" applyNumberFormat="1" applyFont="1" applyFill="1" applyBorder="1" applyAlignment="1">
      <alignment horizontal="left" vertical="center" wrapText="1"/>
    </xf>
    <xf numFmtId="178" fontId="2" fillId="32" borderId="0" xfId="279" applyNumberFormat="1" applyFont="1" applyFill="1" applyBorder="1" applyAlignment="1">
      <alignment horizontal="center" vertical="center" wrapText="1"/>
    </xf>
    <xf numFmtId="0" fontId="17" fillId="15" borderId="0" xfId="277" applyFont="1" applyFill="1" applyAlignment="1">
      <alignment horizontal="center"/>
    </xf>
    <xf numFmtId="58" fontId="17" fillId="15" borderId="0" xfId="277" applyNumberFormat="1" applyFont="1" applyFill="1" applyAlignment="1">
      <alignment horizontal="center"/>
    </xf>
    <xf numFmtId="58" fontId="17" fillId="15" borderId="0" xfId="277" applyNumberFormat="1" applyFont="1" applyFill="1"/>
    <xf numFmtId="58" fontId="22" fillId="15" borderId="0" xfId="277" applyNumberFormat="1" applyFont="1" applyFill="1" applyAlignment="1">
      <alignment horizontal="center"/>
    </xf>
    <xf numFmtId="0" fontId="17" fillId="15" borderId="0" xfId="277" applyFill="1"/>
    <xf numFmtId="0" fontId="17" fillId="15" borderId="122" xfId="277" applyFont="1" applyFill="1" applyBorder="1" applyAlignment="1">
      <alignment horizontal="left"/>
    </xf>
    <xf numFmtId="58" fontId="21" fillId="17" borderId="124" xfId="277" applyNumberFormat="1" applyFont="1" applyFill="1" applyBorder="1" applyAlignment="1">
      <alignment horizontal="center" vertical="center"/>
    </xf>
    <xf numFmtId="187" fontId="31" fillId="18" borderId="125" xfId="277" applyNumberFormat="1" applyFont="1" applyFill="1" applyBorder="1" applyAlignment="1">
      <alignment horizontal="center" vertical="center"/>
    </xf>
    <xf numFmtId="0" fontId="32" fillId="19" borderId="126" xfId="277" applyFont="1" applyFill="1" applyBorder="1" applyAlignment="1">
      <alignment horizontal="center" vertical="center"/>
    </xf>
    <xf numFmtId="58" fontId="21" fillId="19" borderId="127" xfId="277" applyNumberFormat="1" applyFont="1" applyFill="1" applyBorder="1" applyAlignment="1">
      <alignment horizontal="center" vertical="center"/>
    </xf>
    <xf numFmtId="58" fontId="21" fillId="19" borderId="128" xfId="277" applyNumberFormat="1" applyFont="1" applyFill="1" applyBorder="1" applyAlignment="1">
      <alignment horizontal="center" vertical="center"/>
    </xf>
    <xf numFmtId="14" fontId="17" fillId="15" borderId="129" xfId="277" applyNumberFormat="1" applyFont="1" applyFill="1" applyBorder="1"/>
    <xf numFmtId="187" fontId="31" fillId="18" borderId="130" xfId="277" applyNumberFormat="1" applyFont="1" applyFill="1" applyBorder="1" applyAlignment="1">
      <alignment horizontal="center"/>
    </xf>
    <xf numFmtId="0" fontId="21" fillId="19" borderId="63" xfId="277" applyFont="1" applyFill="1" applyBorder="1" applyAlignment="1">
      <alignment vertical="center"/>
    </xf>
    <xf numFmtId="0" fontId="17" fillId="15" borderId="131" xfId="277" applyFill="1" applyBorder="1"/>
    <xf numFmtId="0" fontId="17" fillId="15" borderId="131" xfId="277" applyFont="1" applyFill="1" applyBorder="1"/>
    <xf numFmtId="0" fontId="21" fillId="19" borderId="2" xfId="277" applyFont="1" applyFill="1" applyBorder="1" applyAlignment="1">
      <alignment horizontal="center" vertical="center"/>
    </xf>
    <xf numFmtId="0" fontId="21" fillId="19" borderId="2" xfId="277" applyFont="1" applyFill="1" applyBorder="1" applyAlignment="1">
      <alignment horizontal="center"/>
    </xf>
    <xf numFmtId="10" fontId="17" fillId="0" borderId="2" xfId="277" applyNumberFormat="1" applyFont="1" applyFill="1" applyBorder="1" applyAlignment="1">
      <alignment horizontal="center" vertical="center"/>
    </xf>
    <xf numFmtId="10" fontId="27" fillId="24" borderId="2" xfId="0" applyNumberFormat="1" applyFont="1" applyFill="1" applyBorder="1" applyAlignment="1">
      <alignment horizontal="center" vertical="center" wrapText="1"/>
    </xf>
    <xf numFmtId="10" fontId="28" fillId="25" borderId="2" xfId="0" applyNumberFormat="1" applyFont="1" applyFill="1" applyBorder="1" applyAlignment="1">
      <alignment horizontal="center" vertical="center" wrapText="1"/>
    </xf>
    <xf numFmtId="58" fontId="17" fillId="16" borderId="29" xfId="277" applyNumberFormat="1" applyFont="1" applyFill="1" applyBorder="1" applyAlignment="1">
      <alignment horizontal="center"/>
    </xf>
    <xf numFmtId="191" fontId="17" fillId="15" borderId="0" xfId="277" applyNumberFormat="1" applyFont="1" applyFill="1"/>
    <xf numFmtId="0" fontId="21" fillId="19" borderId="134" xfId="277" applyFont="1" applyFill="1" applyBorder="1" applyAlignment="1">
      <alignment horizontal="center" vertical="center"/>
    </xf>
    <xf numFmtId="0" fontId="21" fillId="19" borderId="135" xfId="277" applyFont="1" applyFill="1" applyBorder="1" applyAlignment="1">
      <alignment horizontal="center" vertical="center"/>
    </xf>
    <xf numFmtId="0" fontId="17" fillId="15" borderId="76" xfId="277" applyNumberFormat="1" applyFont="1" applyFill="1" applyBorder="1" applyAlignment="1">
      <alignment horizontal="center"/>
    </xf>
    <xf numFmtId="0" fontId="17" fillId="15" borderId="138" xfId="277" applyNumberFormat="1" applyFont="1" applyFill="1" applyBorder="1" applyAlignment="1">
      <alignment horizontal="center"/>
    </xf>
    <xf numFmtId="58" fontId="21" fillId="17" borderId="128" xfId="277" applyNumberFormat="1" applyFont="1" applyFill="1" applyBorder="1" applyAlignment="1">
      <alignment horizontal="center" vertical="center"/>
    </xf>
    <xf numFmtId="58" fontId="21" fillId="19" borderId="141" xfId="277" applyNumberFormat="1" applyFont="1" applyFill="1" applyBorder="1" applyAlignment="1">
      <alignment horizontal="center" vertical="center"/>
    </xf>
    <xf numFmtId="188" fontId="31" fillId="18" borderId="130" xfId="277" applyNumberFormat="1" applyFont="1" applyFill="1" applyBorder="1" applyAlignment="1">
      <alignment horizontal="center"/>
    </xf>
    <xf numFmtId="9" fontId="31" fillId="18" borderId="130" xfId="277" applyNumberFormat="1" applyFont="1" applyFill="1" applyBorder="1" applyAlignment="1">
      <alignment horizontal="center"/>
    </xf>
    <xf numFmtId="10" fontId="31" fillId="15" borderId="130" xfId="277" applyNumberFormat="1" applyFont="1" applyFill="1" applyBorder="1" applyAlignment="1">
      <alignment horizontal="center"/>
    </xf>
    <xf numFmtId="10" fontId="31" fillId="15" borderId="142" xfId="277" applyNumberFormat="1" applyFont="1" applyFill="1" applyBorder="1" applyAlignment="1">
      <alignment horizontal="center"/>
    </xf>
    <xf numFmtId="188" fontId="17" fillId="15" borderId="0" xfId="277" applyNumberFormat="1" applyFont="1" applyFill="1"/>
    <xf numFmtId="9" fontId="31" fillId="21" borderId="130" xfId="277" applyNumberFormat="1" applyFont="1" applyFill="1" applyBorder="1" applyAlignment="1">
      <alignment horizontal="center"/>
    </xf>
    <xf numFmtId="10" fontId="31" fillId="15" borderId="143" xfId="277" applyNumberFormat="1" applyFont="1" applyFill="1" applyBorder="1" applyAlignment="1">
      <alignment horizontal="center"/>
    </xf>
    <xf numFmtId="10" fontId="31" fillId="15" borderId="144" xfId="277" applyNumberFormat="1" applyFont="1" applyFill="1" applyBorder="1" applyAlignment="1">
      <alignment horizontal="center"/>
    </xf>
    <xf numFmtId="10" fontId="31" fillId="15" borderId="145" xfId="277" applyNumberFormat="1" applyFont="1" applyFill="1" applyBorder="1" applyAlignment="1">
      <alignment horizontal="center"/>
    </xf>
    <xf numFmtId="0" fontId="17" fillId="15" borderId="146" xfId="277" applyFont="1" applyFill="1" applyBorder="1" applyAlignment="1">
      <alignment horizontal="center"/>
    </xf>
    <xf numFmtId="178" fontId="2" fillId="0" borderId="2" xfId="279" applyNumberFormat="1" applyFont="1" applyFill="1" applyBorder="1" applyAlignment="1">
      <alignment horizontal="center" vertical="center" wrapText="1"/>
    </xf>
    <xf numFmtId="10" fontId="17" fillId="28" borderId="2" xfId="297" applyNumberFormat="1" applyFont="1" applyFill="1" applyBorder="1" applyAlignment="1">
      <alignment horizontal="center" vertical="center" wrapText="1"/>
    </xf>
    <xf numFmtId="0" fontId="21" fillId="19" borderId="1" xfId="277" applyFont="1" applyFill="1" applyBorder="1" applyAlignment="1">
      <alignment horizontal="center" vertical="center" wrapText="1"/>
    </xf>
    <xf numFmtId="0" fontId="21" fillId="17" borderId="1" xfId="277" applyFont="1" applyFill="1" applyBorder="1" applyAlignment="1">
      <alignment horizontal="center" vertical="center" wrapText="1"/>
    </xf>
    <xf numFmtId="190" fontId="17" fillId="15" borderId="1" xfId="277" applyNumberFormat="1" applyFont="1" applyFill="1" applyBorder="1" applyAlignment="1">
      <alignment horizontal="center" vertical="center"/>
    </xf>
    <xf numFmtId="190" fontId="17" fillId="18" borderId="1" xfId="277" applyNumberFormat="1" applyFont="1" applyFill="1" applyBorder="1" applyAlignment="1">
      <alignment horizontal="center" vertical="center"/>
    </xf>
    <xf numFmtId="0" fontId="17" fillId="15" borderId="0" xfId="277" applyFont="1" applyFill="1" applyAlignment="1">
      <alignment horizontal="left" vertical="center"/>
    </xf>
    <xf numFmtId="187" fontId="17" fillId="15" borderId="0" xfId="277" applyNumberFormat="1" applyFont="1" applyFill="1" applyAlignment="1">
      <alignment horizontal="center" vertical="center"/>
    </xf>
    <xf numFmtId="0" fontId="17" fillId="15" borderId="0" xfId="277" applyFont="1" applyFill="1" applyAlignment="1">
      <alignment horizontal="center" vertical="center"/>
    </xf>
    <xf numFmtId="0" fontId="21" fillId="15" borderId="0" xfId="277" applyFont="1" applyFill="1" applyBorder="1"/>
    <xf numFmtId="0" fontId="17" fillId="16" borderId="28" xfId="277" applyFont="1" applyFill="1" applyBorder="1"/>
    <xf numFmtId="0" fontId="17" fillId="16" borderId="29" xfId="277" applyFont="1" applyFill="1" applyBorder="1" applyAlignment="1">
      <alignment horizontal="center"/>
    </xf>
    <xf numFmtId="0" fontId="31" fillId="15" borderId="0" xfId="277" applyFont="1" applyFill="1" applyBorder="1" applyAlignment="1">
      <alignment horizontal="left"/>
    </xf>
    <xf numFmtId="0" fontId="21" fillId="17" borderId="147" xfId="277" applyFont="1" applyFill="1" applyBorder="1" applyAlignment="1">
      <alignment horizontal="center" vertical="center"/>
    </xf>
    <xf numFmtId="0" fontId="19" fillId="15" borderId="148" xfId="277" applyFont="1" applyFill="1" applyBorder="1" applyAlignment="1">
      <alignment horizontal="center" vertical="center"/>
    </xf>
    <xf numFmtId="0" fontId="21" fillId="19" borderId="149" xfId="277" applyFont="1" applyFill="1" applyBorder="1" applyAlignment="1">
      <alignment horizontal="center" vertical="center"/>
    </xf>
    <xf numFmtId="0" fontId="21" fillId="19" borderId="150" xfId="277" applyFont="1" applyFill="1" applyBorder="1" applyAlignment="1">
      <alignment horizontal="center" vertical="center"/>
    </xf>
    <xf numFmtId="0" fontId="21" fillId="19" borderId="151" xfId="277" applyFont="1" applyFill="1" applyBorder="1" applyAlignment="1">
      <alignment horizontal="center" vertical="center"/>
    </xf>
    <xf numFmtId="0" fontId="21" fillId="19" borderId="152" xfId="277" applyFont="1" applyFill="1" applyBorder="1" applyAlignment="1">
      <alignment horizontal="center"/>
    </xf>
    <xf numFmtId="0" fontId="21" fillId="19" borderId="1" xfId="277" applyFont="1" applyFill="1" applyBorder="1" applyAlignment="1">
      <alignment vertical="center"/>
    </xf>
    <xf numFmtId="0" fontId="17" fillId="15" borderId="153" xfId="277" applyFont="1" applyFill="1" applyBorder="1" applyAlignment="1">
      <alignment horizontal="center"/>
    </xf>
    <xf numFmtId="0" fontId="21" fillId="19" borderId="1" xfId="277" applyFont="1" applyFill="1" applyBorder="1" applyAlignment="1">
      <alignment horizontal="left" vertical="center" indent="1"/>
    </xf>
    <xf numFmtId="0" fontId="21" fillId="19" borderId="154" xfId="277" applyFont="1" applyFill="1" applyBorder="1" applyAlignment="1">
      <alignment horizontal="center"/>
    </xf>
    <xf numFmtId="0" fontId="21" fillId="19" borderId="29" xfId="277" applyFont="1" applyFill="1" applyBorder="1" applyAlignment="1">
      <alignment horizontal="left" vertical="center" indent="1"/>
    </xf>
    <xf numFmtId="0" fontId="21" fillId="19" borderId="29" xfId="277" applyFont="1" applyFill="1" applyBorder="1" applyAlignment="1">
      <alignment vertical="center"/>
    </xf>
    <xf numFmtId="191" fontId="17" fillId="0" borderId="155" xfId="295" applyNumberFormat="1" applyFont="1" applyFill="1" applyBorder="1" applyAlignment="1">
      <alignment horizontal="center" vertical="center"/>
    </xf>
    <xf numFmtId="191" fontId="17" fillId="15" borderId="156" xfId="277" applyNumberFormat="1" applyFont="1" applyFill="1" applyBorder="1" applyAlignment="1">
      <alignment horizontal="center"/>
    </xf>
    <xf numFmtId="0" fontId="21" fillId="0" borderId="157" xfId="277" applyFont="1" applyFill="1" applyBorder="1" applyAlignment="1">
      <alignment vertical="center"/>
    </xf>
    <xf numFmtId="0" fontId="21" fillId="15" borderId="0" xfId="277" applyFont="1" applyFill="1" applyBorder="1" applyAlignment="1">
      <alignment horizontal="center"/>
    </xf>
    <xf numFmtId="0" fontId="17" fillId="16" borderId="27" xfId="277" applyFont="1" applyFill="1" applyBorder="1" applyAlignment="1">
      <alignment horizontal="left" vertical="top"/>
    </xf>
    <xf numFmtId="0" fontId="21" fillId="19" borderId="158" xfId="277" applyFont="1" applyFill="1" applyBorder="1" applyAlignment="1">
      <alignment vertical="center"/>
    </xf>
    <xf numFmtId="0" fontId="17" fillId="15" borderId="0" xfId="277" applyFill="1" applyBorder="1" applyAlignment="1">
      <alignment horizontal="left" vertical="top"/>
    </xf>
    <xf numFmtId="0" fontId="21" fillId="17" borderId="159" xfId="277" applyFont="1" applyFill="1" applyBorder="1" applyAlignment="1">
      <alignment horizontal="center" vertical="center"/>
    </xf>
    <xf numFmtId="188" fontId="17" fillId="18" borderId="160" xfId="277" applyNumberFormat="1" applyFill="1" applyBorder="1" applyAlignment="1">
      <alignment horizontal="center"/>
    </xf>
    <xf numFmtId="0" fontId="21" fillId="19" borderId="161" xfId="277" applyFont="1" applyFill="1" applyBorder="1" applyAlignment="1">
      <alignment horizontal="center"/>
    </xf>
    <xf numFmtId="0" fontId="17" fillId="15" borderId="0" xfId="277" applyFont="1" applyFill="1" applyBorder="1" applyAlignment="1">
      <alignment horizontal="left" vertical="top"/>
    </xf>
    <xf numFmtId="0" fontId="19" fillId="15" borderId="162" xfId="277" applyFont="1" applyFill="1" applyBorder="1" applyAlignment="1">
      <alignment horizontal="center" vertical="center"/>
    </xf>
    <xf numFmtId="0" fontId="21" fillId="17" borderId="163" xfId="277" applyFont="1" applyFill="1" applyBorder="1" applyAlignment="1">
      <alignment horizontal="center" vertical="center"/>
    </xf>
    <xf numFmtId="0" fontId="20" fillId="0" borderId="0" xfId="277" applyFont="1" applyFill="1"/>
    <xf numFmtId="0" fontId="22" fillId="16" borderId="29" xfId="277" applyFont="1" applyFill="1" applyBorder="1" applyAlignment="1">
      <alignment horizontal="center"/>
    </xf>
    <xf numFmtId="0" fontId="13" fillId="15" borderId="0" xfId="277" applyFont="1" applyFill="1" applyAlignment="1">
      <alignment horizontal="left"/>
    </xf>
    <xf numFmtId="0" fontId="13" fillId="15" borderId="0" xfId="277" applyFont="1" applyFill="1"/>
    <xf numFmtId="0" fontId="21" fillId="19" borderId="130" xfId="277" applyFont="1" applyFill="1" applyBorder="1" applyAlignment="1">
      <alignment horizontal="center" vertical="center"/>
    </xf>
    <xf numFmtId="0" fontId="21" fillId="19" borderId="143" xfId="277" applyFont="1" applyFill="1" applyBorder="1" applyAlignment="1">
      <alignment horizontal="center" vertical="center"/>
    </xf>
    <xf numFmtId="0" fontId="21" fillId="19" borderId="42" xfId="277" applyFont="1" applyFill="1" applyBorder="1" applyAlignment="1">
      <alignment horizontal="center"/>
    </xf>
    <xf numFmtId="0" fontId="21" fillId="19" borderId="130" xfId="277" applyFont="1" applyFill="1" applyBorder="1"/>
    <xf numFmtId="0" fontId="31" fillId="18" borderId="130" xfId="277" applyFont="1" applyFill="1" applyBorder="1" applyAlignment="1">
      <alignment horizontal="center"/>
    </xf>
    <xf numFmtId="0" fontId="17" fillId="15" borderId="166" xfId="277" applyFont="1" applyFill="1" applyBorder="1" applyAlignment="1">
      <alignment horizontal="center"/>
    </xf>
    <xf numFmtId="0" fontId="31" fillId="18" borderId="130" xfId="277" applyFont="1" applyFill="1" applyBorder="1" applyAlignment="1">
      <alignment horizontal="right"/>
    </xf>
    <xf numFmtId="0" fontId="21" fillId="17" borderId="42" xfId="277" applyFont="1" applyFill="1" applyBorder="1" applyAlignment="1">
      <alignment horizontal="center"/>
    </xf>
    <xf numFmtId="0" fontId="21" fillId="17" borderId="143" xfId="277" applyFont="1" applyFill="1" applyBorder="1"/>
    <xf numFmtId="0" fontId="31" fillId="18" borderId="166" xfId="277" applyFont="1" applyFill="1" applyBorder="1" applyAlignment="1">
      <alignment horizontal="center"/>
    </xf>
    <xf numFmtId="0" fontId="21" fillId="17" borderId="130" xfId="277" applyFont="1" applyFill="1" applyBorder="1"/>
    <xf numFmtId="0" fontId="21" fillId="17" borderId="55" xfId="277" applyFont="1" applyFill="1" applyBorder="1" applyAlignment="1">
      <alignment horizontal="center"/>
    </xf>
    <xf numFmtId="0" fontId="21" fillId="17" borderId="145" xfId="277" applyFont="1" applyFill="1" applyBorder="1"/>
    <xf numFmtId="0" fontId="17" fillId="0" borderId="0" xfId="277" applyFont="1" applyFill="1" applyBorder="1" applyAlignment="1">
      <alignment horizontal="center"/>
    </xf>
    <xf numFmtId="10" fontId="34" fillId="0" borderId="0" xfId="277" applyNumberFormat="1" applyFont="1" applyFill="1" applyBorder="1" applyAlignment="1">
      <alignment horizontal="center"/>
    </xf>
    <xf numFmtId="188" fontId="9" fillId="34" borderId="13" xfId="0" applyNumberFormat="1" applyFont="1" applyFill="1" applyBorder="1" applyAlignment="1">
      <alignment horizontal="center" vertical="center" wrapText="1"/>
    </xf>
    <xf numFmtId="0" fontId="35" fillId="19" borderId="2" xfId="277" applyFont="1" applyFill="1" applyBorder="1" applyAlignment="1">
      <alignment vertical="center"/>
    </xf>
    <xf numFmtId="0" fontId="31" fillId="18" borderId="2" xfId="277" applyFont="1" applyFill="1" applyBorder="1" applyAlignment="1">
      <alignment horizontal="center"/>
    </xf>
    <xf numFmtId="0" fontId="36" fillId="15" borderId="0" xfId="277" applyFont="1" applyFill="1"/>
    <xf numFmtId="0" fontId="17" fillId="15" borderId="140" xfId="277" applyFont="1" applyFill="1" applyBorder="1" applyAlignment="1">
      <alignment horizontal="center"/>
    </xf>
    <xf numFmtId="0" fontId="17" fillId="15" borderId="130" xfId="277" applyFont="1" applyFill="1" applyBorder="1" applyAlignment="1">
      <alignment horizontal="center"/>
    </xf>
    <xf numFmtId="0" fontId="34" fillId="0" borderId="0" xfId="277" applyNumberFormat="1" applyFont="1" applyFill="1" applyBorder="1" applyAlignment="1">
      <alignment horizontal="center"/>
    </xf>
    <xf numFmtId="188" fontId="28" fillId="35" borderId="2" xfId="0" applyNumberFormat="1" applyFont="1" applyFill="1" applyBorder="1" applyAlignment="1">
      <alignment horizontal="center" vertical="center" wrapText="1"/>
    </xf>
    <xf numFmtId="0" fontId="21" fillId="19" borderId="166" xfId="277" applyFont="1" applyFill="1" applyBorder="1" applyAlignment="1">
      <alignment horizontal="center" vertical="center"/>
    </xf>
    <xf numFmtId="0" fontId="31" fillId="18" borderId="166" xfId="277" applyFont="1" applyFill="1" applyBorder="1" applyAlignment="1">
      <alignment horizontal="right"/>
    </xf>
    <xf numFmtId="0" fontId="31" fillId="18" borderId="171" xfId="277" applyFont="1" applyFill="1" applyBorder="1" applyAlignment="1">
      <alignment horizontal="center"/>
    </xf>
    <xf numFmtId="10" fontId="35" fillId="19" borderId="172" xfId="277" applyNumberFormat="1" applyFont="1" applyFill="1" applyBorder="1" applyAlignment="1">
      <alignment horizontal="center" vertical="center"/>
    </xf>
    <xf numFmtId="10" fontId="17" fillId="15" borderId="0" xfId="277" applyNumberFormat="1" applyFont="1" applyFill="1" applyAlignment="1">
      <alignment horizontal="center"/>
    </xf>
    <xf numFmtId="10" fontId="35" fillId="19" borderId="173" xfId="277" applyNumberFormat="1" applyFont="1" applyFill="1" applyBorder="1" applyAlignment="1">
      <alignment horizontal="center" vertical="center"/>
    </xf>
    <xf numFmtId="10" fontId="35" fillId="19" borderId="173" xfId="277" applyNumberFormat="1" applyFont="1" applyFill="1" applyBorder="1" applyAlignment="1">
      <alignment horizontal="center" vertical="center" wrapText="1"/>
    </xf>
    <xf numFmtId="10" fontId="17" fillId="15" borderId="0" xfId="10" applyNumberFormat="1" applyFont="1" applyFill="1" applyBorder="1" applyAlignment="1" applyProtection="1">
      <alignment horizontal="center"/>
    </xf>
    <xf numFmtId="10" fontId="35" fillId="19" borderId="174" xfId="277" applyNumberFormat="1" applyFont="1" applyFill="1" applyBorder="1" applyAlignment="1">
      <alignment horizontal="center" vertical="center" wrapText="1"/>
    </xf>
    <xf numFmtId="191" fontId="31" fillId="18" borderId="179" xfId="277" applyNumberFormat="1" applyFont="1" applyFill="1" applyBorder="1" applyAlignment="1">
      <alignment horizontal="center"/>
    </xf>
    <xf numFmtId="9" fontId="34" fillId="18" borderId="177" xfId="277" applyNumberFormat="1" applyFont="1" applyFill="1" applyBorder="1" applyAlignment="1">
      <alignment horizontal="center"/>
    </xf>
    <xf numFmtId="0" fontId="31" fillId="18" borderId="130" xfId="277" applyFont="1" applyFill="1" applyBorder="1"/>
    <xf numFmtId="0" fontId="31" fillId="18" borderId="166" xfId="277" applyFont="1" applyFill="1" applyBorder="1"/>
    <xf numFmtId="9" fontId="34" fillId="18" borderId="181" xfId="277" applyNumberFormat="1" applyFont="1" applyFill="1" applyBorder="1" applyAlignment="1">
      <alignment horizontal="center"/>
    </xf>
    <xf numFmtId="0" fontId="35" fillId="19" borderId="174" xfId="277" applyFont="1" applyFill="1" applyBorder="1" applyAlignment="1">
      <alignment horizontal="center" vertical="center"/>
    </xf>
    <xf numFmtId="0" fontId="28" fillId="0" borderId="0" xfId="277" applyFont="1" applyFill="1" applyBorder="1" applyAlignment="1">
      <alignment horizontal="center" vertical="center"/>
    </xf>
    <xf numFmtId="10" fontId="34" fillId="18" borderId="183" xfId="277" applyNumberFormat="1" applyFont="1" applyFill="1" applyBorder="1" applyAlignment="1"/>
    <xf numFmtId="10" fontId="17" fillId="15" borderId="0" xfId="277" applyNumberFormat="1" applyFont="1" applyFill="1"/>
    <xf numFmtId="0" fontId="1" fillId="13" borderId="130" xfId="111" applyFont="1" applyFill="1" applyBorder="1" applyAlignment="1">
      <alignment horizontal="center" vertical="center" wrapText="1"/>
    </xf>
    <xf numFmtId="0" fontId="35" fillId="19" borderId="187" xfId="277" applyFont="1" applyFill="1" applyBorder="1" applyAlignment="1">
      <alignment horizontal="center" vertical="center" wrapText="1"/>
    </xf>
    <xf numFmtId="0" fontId="35" fillId="19" borderId="188" xfId="277" applyFont="1" applyFill="1" applyBorder="1" applyAlignment="1">
      <alignment horizontal="center" vertical="center" wrapText="1"/>
    </xf>
    <xf numFmtId="9" fontId="28" fillId="0" borderId="194" xfId="277" applyNumberFormat="1" applyFont="1" applyFill="1" applyBorder="1" applyAlignment="1">
      <alignment horizontal="center" vertical="center"/>
    </xf>
    <xf numFmtId="9" fontId="28" fillId="0" borderId="0" xfId="277" applyNumberFormat="1" applyFont="1" applyFill="1" applyBorder="1" applyAlignment="1">
      <alignment horizontal="center" vertical="center"/>
    </xf>
    <xf numFmtId="10" fontId="17" fillId="0" borderId="195" xfId="277" applyNumberFormat="1" applyFont="1" applyFill="1" applyBorder="1" applyAlignment="1">
      <alignment horizontal="center" vertical="center"/>
    </xf>
    <xf numFmtId="0" fontId="17" fillId="16" borderId="29" xfId="277" applyFont="1" applyFill="1" applyBorder="1" applyAlignment="1">
      <alignment horizontal="left" vertical="center"/>
    </xf>
    <xf numFmtId="0" fontId="17" fillId="0" borderId="0" xfId="277" applyFont="1" applyBorder="1" applyAlignment="1">
      <alignment horizontal="left" vertical="center"/>
    </xf>
    <xf numFmtId="0" fontId="17" fillId="0" borderId="196" xfId="277" applyBorder="1"/>
    <xf numFmtId="58" fontId="21" fillId="19" borderId="1" xfId="277" applyNumberFormat="1" applyFont="1" applyFill="1" applyBorder="1" applyAlignment="1">
      <alignment horizontal="center" vertical="center" wrapText="1"/>
    </xf>
    <xf numFmtId="0" fontId="17" fillId="0" borderId="1" xfId="277" applyBorder="1" applyAlignment="1">
      <alignment horizontal="center" vertical="center"/>
    </xf>
    <xf numFmtId="0" fontId="28" fillId="18" borderId="1" xfId="277" applyFont="1" applyFill="1" applyBorder="1" applyAlignment="1">
      <alignment horizontal="center" vertical="center"/>
    </xf>
    <xf numFmtId="0" fontId="28" fillId="18" borderId="18" xfId="277" applyFont="1" applyFill="1" applyBorder="1" applyAlignment="1">
      <alignment horizontal="center" vertical="center"/>
    </xf>
    <xf numFmtId="0" fontId="21" fillId="19" borderId="51" xfId="277" applyFont="1" applyFill="1" applyBorder="1" applyAlignment="1">
      <alignment horizontal="center" vertical="center"/>
    </xf>
    <xf numFmtId="0" fontId="28" fillId="18" borderId="206" xfId="277" applyFont="1" applyFill="1" applyBorder="1" applyAlignment="1">
      <alignment horizontal="center" vertical="center"/>
    </xf>
    <xf numFmtId="0" fontId="28" fillId="18" borderId="207" xfId="277" applyFont="1" applyFill="1" applyBorder="1" applyAlignment="1">
      <alignment horizontal="center" vertical="center"/>
    </xf>
    <xf numFmtId="0" fontId="28" fillId="18" borderId="208" xfId="277" applyFont="1" applyFill="1" applyBorder="1" applyAlignment="1">
      <alignment horizontal="center" vertical="center"/>
    </xf>
    <xf numFmtId="0" fontId="28" fillId="18" borderId="51" xfId="277" applyFont="1" applyFill="1" applyBorder="1" applyAlignment="1">
      <alignment horizontal="center" vertical="center"/>
    </xf>
    <xf numFmtId="0" fontId="17" fillId="16" borderId="27" xfId="277" applyFont="1" applyFill="1" applyBorder="1" applyAlignment="1"/>
    <xf numFmtId="0" fontId="17" fillId="16" borderId="1" xfId="277" applyFont="1" applyFill="1" applyBorder="1" applyAlignment="1"/>
    <xf numFmtId="0" fontId="17" fillId="15" borderId="21" xfId="277" applyFont="1" applyFill="1" applyBorder="1" applyAlignment="1"/>
    <xf numFmtId="0" fontId="17" fillId="15" borderId="0" xfId="277" applyFont="1" applyFill="1" applyAlignment="1"/>
    <xf numFmtId="0" fontId="17" fillId="16" borderId="22" xfId="277" applyFont="1" applyFill="1" applyBorder="1" applyAlignment="1">
      <alignment horizontal="left"/>
    </xf>
    <xf numFmtId="0" fontId="17" fillId="16" borderId="26" xfId="277" applyFont="1" applyFill="1" applyBorder="1" applyAlignment="1">
      <alignment horizontal="left" vertical="center"/>
    </xf>
    <xf numFmtId="0" fontId="37" fillId="0" borderId="20" xfId="277" applyFont="1" applyBorder="1" applyAlignment="1">
      <alignment vertical="center"/>
    </xf>
    <xf numFmtId="0" fontId="37" fillId="0" borderId="0" xfId="277" applyFont="1" applyBorder="1" applyAlignment="1">
      <alignment vertical="center"/>
    </xf>
    <xf numFmtId="0" fontId="17" fillId="0" borderId="0" xfId="277" applyFont="1" applyBorder="1" applyAlignment="1">
      <alignment vertical="center"/>
    </xf>
    <xf numFmtId="0" fontId="17" fillId="0" borderId="0" xfId="277" applyFont="1" applyFill="1" applyBorder="1" applyAlignment="1">
      <alignment vertical="center"/>
    </xf>
    <xf numFmtId="0" fontId="33" fillId="0" borderId="0" xfId="277" applyFont="1" applyFill="1" applyAlignment="1">
      <alignment horizontal="left" vertical="top" wrapText="1"/>
    </xf>
    <xf numFmtId="0" fontId="17" fillId="0" borderId="25" xfId="277" applyFont="1" applyBorder="1" applyAlignment="1">
      <alignment horizontal="left" vertical="center"/>
    </xf>
    <xf numFmtId="0" fontId="33" fillId="0" borderId="0" xfId="277" applyFont="1" applyFill="1" applyAlignment="1">
      <alignment vertical="top"/>
    </xf>
    <xf numFmtId="0" fontId="17" fillId="0" borderId="209" xfId="277" applyBorder="1"/>
    <xf numFmtId="191" fontId="28" fillId="18" borderId="79" xfId="277" applyNumberFormat="1" applyFont="1" applyFill="1" applyBorder="1" applyAlignment="1">
      <alignment horizontal="center" vertical="center"/>
    </xf>
    <xf numFmtId="0" fontId="17" fillId="16" borderId="21" xfId="277" applyFont="1" applyFill="1" applyBorder="1" applyAlignment="1">
      <alignment horizontal="left"/>
    </xf>
    <xf numFmtId="0" fontId="17" fillId="16" borderId="0" xfId="277" applyFont="1" applyFill="1" applyBorder="1" applyAlignment="1">
      <alignment horizontal="left" vertical="center"/>
    </xf>
    <xf numFmtId="0" fontId="17" fillId="0" borderId="0" xfId="277" applyBorder="1"/>
    <xf numFmtId="0" fontId="14" fillId="0" borderId="0" xfId="283" applyFont="1" applyAlignment="1">
      <alignment vertical="center"/>
    </xf>
    <xf numFmtId="0" fontId="38" fillId="36" borderId="0" xfId="283" applyFont="1" applyFill="1" applyAlignment="1">
      <alignment vertical="center"/>
    </xf>
    <xf numFmtId="0" fontId="39" fillId="36" borderId="0" xfId="283" applyFont="1" applyFill="1" applyAlignment="1">
      <alignment vertical="center"/>
    </xf>
    <xf numFmtId="0" fontId="40" fillId="37" borderId="0" xfId="188" applyFont="1" applyFill="1" applyAlignment="1">
      <alignment vertical="center"/>
    </xf>
    <xf numFmtId="0" fontId="42" fillId="0" borderId="0" xfId="188" applyFont="1" applyAlignment="1">
      <alignment vertical="center"/>
    </xf>
    <xf numFmtId="0" fontId="14" fillId="0" borderId="0" xfId="283" applyFont="1" applyAlignment="1"/>
    <xf numFmtId="0" fontId="44" fillId="0" borderId="213" xfId="188" applyFont="1" applyBorder="1" applyAlignment="1">
      <alignment horizontal="center" vertical="center"/>
    </xf>
    <xf numFmtId="0" fontId="41" fillId="39" borderId="214" xfId="132" applyFont="1" applyFill="1" applyBorder="1" applyAlignment="1">
      <alignment horizontal="center" vertical="center"/>
    </xf>
    <xf numFmtId="0" fontId="41" fillId="39" borderId="215" xfId="132" applyFont="1" applyFill="1" applyBorder="1" applyAlignment="1">
      <alignment horizontal="center" vertical="center"/>
    </xf>
    <xf numFmtId="0" fontId="40" fillId="40" borderId="214" xfId="188" applyFont="1" applyFill="1" applyBorder="1" applyAlignment="1"/>
    <xf numFmtId="0" fontId="42" fillId="41" borderId="223" xfId="188" applyFont="1" applyFill="1" applyBorder="1" applyAlignment="1">
      <alignment horizontal="left"/>
    </xf>
    <xf numFmtId="178" fontId="42" fillId="42" borderId="29" xfId="188" applyNumberFormat="1" applyFont="1" applyFill="1" applyBorder="1" applyAlignment="1">
      <alignment horizontal="center"/>
    </xf>
    <xf numFmtId="178" fontId="42" fillId="43" borderId="224" xfId="188" applyNumberFormat="1" applyFont="1" applyFill="1" applyBorder="1" applyAlignment="1">
      <alignment horizontal="center"/>
    </xf>
    <xf numFmtId="178" fontId="12" fillId="42" borderId="225" xfId="283" applyNumberFormat="1" applyFont="1" applyFill="1" applyBorder="1" applyAlignment="1">
      <alignment horizontal="center" vertical="center" wrapText="1"/>
    </xf>
    <xf numFmtId="178" fontId="42" fillId="43" borderId="226" xfId="188" applyNumberFormat="1" applyFont="1" applyFill="1" applyBorder="1" applyAlignment="1">
      <alignment horizontal="center"/>
    </xf>
    <xf numFmtId="178" fontId="42" fillId="42" borderId="227" xfId="188" applyNumberFormat="1" applyFont="1" applyFill="1" applyBorder="1" applyAlignment="1">
      <alignment horizontal="center"/>
    </xf>
    <xf numFmtId="178" fontId="42" fillId="43" borderId="228" xfId="188" applyNumberFormat="1" applyFont="1" applyFill="1" applyBorder="1" applyAlignment="1">
      <alignment horizontal="center"/>
    </xf>
    <xf numFmtId="0" fontId="42" fillId="41" borderId="216" xfId="188" applyFont="1" applyFill="1" applyBorder="1" applyAlignment="1">
      <alignment horizontal="left"/>
    </xf>
    <xf numFmtId="178" fontId="42" fillId="42" borderId="0" xfId="188" applyNumberFormat="1" applyFont="1" applyFill="1" applyBorder="1" applyAlignment="1">
      <alignment horizontal="center"/>
    </xf>
    <xf numFmtId="178" fontId="42" fillId="43" borderId="229" xfId="188" applyNumberFormat="1" applyFont="1" applyFill="1" applyBorder="1" applyAlignment="1">
      <alignment horizontal="center"/>
    </xf>
    <xf numFmtId="0" fontId="40" fillId="40" borderId="216" xfId="188" applyFont="1" applyFill="1" applyBorder="1" applyAlignment="1"/>
    <xf numFmtId="178" fontId="42" fillId="0" borderId="29" xfId="188" applyNumberFormat="1" applyFont="1" applyFill="1" applyBorder="1" applyAlignment="1">
      <alignment horizontal="center"/>
    </xf>
    <xf numFmtId="178" fontId="12" fillId="42" borderId="230" xfId="283" applyNumberFormat="1" applyFont="1" applyFill="1" applyBorder="1" applyAlignment="1">
      <alignment horizontal="center" vertical="center" wrapText="1"/>
    </xf>
    <xf numFmtId="178" fontId="42" fillId="0" borderId="227" xfId="188" applyNumberFormat="1" applyFont="1" applyFill="1" applyBorder="1" applyAlignment="1">
      <alignment horizontal="center"/>
    </xf>
    <xf numFmtId="0" fontId="42" fillId="41" borderId="231" xfId="188" applyFont="1" applyFill="1" applyBorder="1" applyAlignment="1">
      <alignment horizontal="left"/>
    </xf>
    <xf numFmtId="0" fontId="42" fillId="41" borderId="223" xfId="188" applyFont="1" applyFill="1" applyBorder="1" applyAlignment="1"/>
    <xf numFmtId="178" fontId="42" fillId="0" borderId="24" xfId="188" applyNumberFormat="1" applyFont="1" applyFill="1" applyBorder="1" applyAlignment="1">
      <alignment horizontal="center"/>
    </xf>
    <xf numFmtId="178" fontId="42" fillId="43" borderId="19" xfId="188" applyNumberFormat="1" applyFont="1" applyFill="1" applyBorder="1" applyAlignment="1">
      <alignment horizontal="center"/>
    </xf>
    <xf numFmtId="178" fontId="42" fillId="44" borderId="24" xfId="188" applyNumberFormat="1" applyFont="1" applyFill="1" applyBorder="1" applyAlignment="1">
      <alignment horizontal="center"/>
    </xf>
    <xf numFmtId="178" fontId="12" fillId="42" borderId="0" xfId="283" applyNumberFormat="1" applyFont="1" applyFill="1" applyBorder="1" applyAlignment="1">
      <alignment horizontal="center" vertical="center" wrapText="1"/>
    </xf>
    <xf numFmtId="178" fontId="42" fillId="42" borderId="1" xfId="188" applyNumberFormat="1" applyFont="1" applyFill="1" applyBorder="1" applyAlignment="1">
      <alignment horizontal="center"/>
    </xf>
    <xf numFmtId="178" fontId="42" fillId="43" borderId="1" xfId="188" applyNumberFormat="1" applyFont="1" applyFill="1" applyBorder="1" applyAlignment="1">
      <alignment horizontal="center"/>
    </xf>
    <xf numFmtId="178" fontId="42" fillId="44" borderId="1" xfId="188" applyNumberFormat="1" applyFont="1" applyFill="1" applyBorder="1" applyAlignment="1">
      <alignment horizontal="center"/>
    </xf>
    <xf numFmtId="178" fontId="42" fillId="43" borderId="0" xfId="188" applyNumberFormat="1" applyFont="1" applyFill="1" applyBorder="1" applyAlignment="1">
      <alignment horizontal="center"/>
    </xf>
    <xf numFmtId="178" fontId="42" fillId="44" borderId="0" xfId="188" applyNumberFormat="1" applyFont="1" applyFill="1" applyBorder="1" applyAlignment="1">
      <alignment horizontal="center"/>
    </xf>
    <xf numFmtId="178" fontId="42" fillId="0" borderId="1" xfId="188" applyNumberFormat="1" applyFont="1" applyFill="1" applyBorder="1" applyAlignment="1">
      <alignment horizontal="center"/>
    </xf>
    <xf numFmtId="0" fontId="14" fillId="0" borderId="221" xfId="283" applyFont="1" applyBorder="1" applyAlignment="1">
      <alignment vertical="center"/>
    </xf>
    <xf numFmtId="0" fontId="45" fillId="0" borderId="218" xfId="283" applyFont="1" applyBorder="1" applyAlignment="1">
      <alignment vertical="center"/>
    </xf>
    <xf numFmtId="0" fontId="14" fillId="0" borderId="218" xfId="283" applyFont="1" applyBorder="1" applyAlignment="1">
      <alignment vertical="center"/>
    </xf>
    <xf numFmtId="0" fontId="39" fillId="0" borderId="218" xfId="283" applyFont="1" applyBorder="1" applyAlignment="1">
      <alignment vertical="center"/>
    </xf>
    <xf numFmtId="0" fontId="46" fillId="0" borderId="218" xfId="283" applyFont="1" applyBorder="1" applyAlignment="1">
      <alignment vertical="center"/>
    </xf>
    <xf numFmtId="0" fontId="14" fillId="0" borderId="218" xfId="283" applyFont="1" applyFill="1" applyBorder="1" applyAlignment="1">
      <alignment vertical="center"/>
    </xf>
    <xf numFmtId="0" fontId="14" fillId="0" borderId="1" xfId="57" applyFont="1" applyBorder="1" applyAlignment="1">
      <alignment vertical="center"/>
    </xf>
    <xf numFmtId="0" fontId="14" fillId="0" borderId="27" xfId="57" applyFont="1" applyBorder="1" applyAlignment="1">
      <alignment vertical="center"/>
    </xf>
    <xf numFmtId="0" fontId="14" fillId="0" borderId="28" xfId="57" applyFont="1" applyBorder="1" applyAlignment="1">
      <alignment vertical="center"/>
    </xf>
    <xf numFmtId="0" fontId="14" fillId="0" borderId="0" xfId="57" applyFont="1" applyAlignment="1">
      <alignment vertical="center"/>
    </xf>
    <xf numFmtId="0" fontId="41" fillId="45" borderId="214" xfId="188" applyFont="1" applyFill="1" applyBorder="1" applyAlignment="1">
      <alignment horizontal="center" vertical="center"/>
    </xf>
    <xf numFmtId="0" fontId="41" fillId="45" borderId="215" xfId="188" applyFont="1" applyFill="1" applyBorder="1" applyAlignment="1">
      <alignment horizontal="center" vertical="center"/>
    </xf>
    <xf numFmtId="0" fontId="42" fillId="41" borderId="214" xfId="188" applyFont="1" applyFill="1" applyBorder="1" applyAlignment="1"/>
    <xf numFmtId="0" fontId="42" fillId="41" borderId="232" xfId="188" applyFont="1" applyFill="1" applyBorder="1" applyAlignment="1"/>
    <xf numFmtId="178" fontId="42" fillId="44" borderId="233" xfId="188" applyNumberFormat="1" applyFont="1" applyFill="1" applyBorder="1" applyAlignment="1"/>
    <xf numFmtId="178" fontId="42" fillId="43" borderId="234" xfId="188" applyNumberFormat="1" applyFont="1" applyFill="1" applyBorder="1" applyAlignment="1"/>
    <xf numFmtId="0" fontId="40" fillId="40" borderId="231" xfId="188" applyFont="1" applyFill="1" applyBorder="1" applyAlignment="1">
      <alignment horizontal="left" vertical="center"/>
    </xf>
    <xf numFmtId="188" fontId="42" fillId="0" borderId="235" xfId="188" applyNumberFormat="1" applyFont="1" applyFill="1" applyBorder="1" applyAlignment="1">
      <alignment horizontal="center" vertical="center"/>
    </xf>
    <xf numFmtId="188" fontId="42" fillId="0" borderId="236" xfId="188" applyNumberFormat="1" applyFont="1" applyFill="1" applyBorder="1" applyAlignment="1">
      <alignment horizontal="center" vertical="center"/>
    </xf>
    <xf numFmtId="188" fontId="42" fillId="0" borderId="237" xfId="188" applyNumberFormat="1" applyFont="1" applyFill="1" applyBorder="1" applyAlignment="1">
      <alignment horizontal="center" vertical="center"/>
    </xf>
    <xf numFmtId="178" fontId="42" fillId="44" borderId="238" xfId="188" applyNumberFormat="1" applyFont="1" applyFill="1" applyBorder="1" applyAlignment="1"/>
    <xf numFmtId="178" fontId="42" fillId="43" borderId="224" xfId="188" applyNumberFormat="1" applyFont="1" applyFill="1" applyBorder="1" applyAlignment="1"/>
    <xf numFmtId="0" fontId="42" fillId="41" borderId="239" xfId="188" applyFont="1" applyFill="1" applyBorder="1" applyAlignment="1">
      <alignment vertical="center"/>
    </xf>
    <xf numFmtId="0" fontId="42" fillId="33" borderId="240" xfId="188" applyFont="1" applyFill="1" applyBorder="1" applyAlignment="1">
      <alignment horizontal="center" vertical="center"/>
    </xf>
    <xf numFmtId="178" fontId="42" fillId="43" borderId="238" xfId="188" applyNumberFormat="1" applyFont="1" applyFill="1" applyBorder="1" applyAlignment="1">
      <alignment horizontal="center" vertical="center"/>
    </xf>
    <xf numFmtId="178" fontId="42" fillId="46" borderId="224" xfId="188" applyNumberFormat="1" applyFont="1" applyFill="1" applyBorder="1" applyAlignment="1">
      <alignment horizontal="center" vertical="center"/>
    </xf>
    <xf numFmtId="178" fontId="42" fillId="44" borderId="237" xfId="188" applyNumberFormat="1" applyFont="1" applyFill="1" applyBorder="1" applyAlignment="1"/>
    <xf numFmtId="178" fontId="42" fillId="43" borderId="228" xfId="188" applyNumberFormat="1" applyFont="1" applyFill="1" applyBorder="1" applyAlignment="1"/>
    <xf numFmtId="0" fontId="42" fillId="41" borderId="241" xfId="188" applyFont="1" applyFill="1" applyBorder="1" applyAlignment="1">
      <alignment vertical="center"/>
    </xf>
    <xf numFmtId="178" fontId="42" fillId="44" borderId="29" xfId="188" applyNumberFormat="1" applyFont="1" applyFill="1" applyBorder="1" applyAlignment="1">
      <alignment horizontal="center"/>
    </xf>
    <xf numFmtId="178" fontId="42" fillId="43" borderId="236" xfId="188" applyNumberFormat="1" applyFont="1" applyFill="1" applyBorder="1" applyAlignment="1">
      <alignment horizontal="center"/>
    </xf>
    <xf numFmtId="178" fontId="42" fillId="44" borderId="227" xfId="188" applyNumberFormat="1" applyFont="1" applyFill="1" applyBorder="1" applyAlignment="1">
      <alignment horizontal="center"/>
    </xf>
    <xf numFmtId="0" fontId="44" fillId="0" borderId="213" xfId="188" applyFont="1" applyBorder="1" applyAlignment="1">
      <alignment vertical="center"/>
    </xf>
    <xf numFmtId="0" fontId="42" fillId="0" borderId="0" xfId="188" applyFont="1" applyFill="1" applyAlignment="1"/>
    <xf numFmtId="178" fontId="9" fillId="42" borderId="230" xfId="283" applyNumberFormat="1" applyFont="1" applyFill="1" applyBorder="1" applyAlignment="1">
      <alignment vertical="center" wrapText="1"/>
    </xf>
    <xf numFmtId="178" fontId="42" fillId="16" borderId="24" xfId="188" applyNumberFormat="1" applyFont="1" applyFill="1" applyBorder="1" applyAlignment="1">
      <alignment horizontal="center"/>
    </xf>
    <xf numFmtId="0" fontId="14" fillId="0" borderId="222" xfId="283" applyFont="1" applyBorder="1" applyAlignment="1">
      <alignment vertical="center"/>
    </xf>
    <xf numFmtId="0" fontId="14" fillId="0" borderId="29" xfId="57" applyFont="1" applyBorder="1" applyAlignment="1">
      <alignment vertical="center"/>
    </xf>
    <xf numFmtId="0" fontId="42" fillId="0" borderId="28" xfId="188" applyFont="1" applyFill="1" applyBorder="1" applyAlignment="1"/>
    <xf numFmtId="0" fontId="42" fillId="0" borderId="217" xfId="188" applyFont="1" applyBorder="1" applyAlignment="1">
      <alignment vertical="center"/>
    </xf>
    <xf numFmtId="0" fontId="42" fillId="41" borderId="223" xfId="188" applyFont="1" applyFill="1" applyBorder="1" applyAlignment="1">
      <alignment horizontal="center"/>
    </xf>
    <xf numFmtId="188" fontId="42" fillId="0" borderId="228" xfId="188" applyNumberFormat="1" applyFont="1" applyFill="1" applyBorder="1" applyAlignment="1">
      <alignment horizontal="center" vertical="center"/>
    </xf>
    <xf numFmtId="178" fontId="42" fillId="16" borderId="223" xfId="188" applyNumberFormat="1" applyFont="1" applyFill="1" applyBorder="1" applyAlignment="1">
      <alignment horizontal="center"/>
    </xf>
    <xf numFmtId="178" fontId="42" fillId="0" borderId="0" xfId="188" applyNumberFormat="1" applyFont="1" applyFill="1" applyBorder="1" applyAlignment="1">
      <alignment horizontal="center"/>
    </xf>
    <xf numFmtId="178" fontId="42" fillId="0" borderId="0" xfId="188" applyNumberFormat="1" applyFont="1" applyFill="1" applyAlignment="1">
      <alignment horizontal="center"/>
    </xf>
    <xf numFmtId="178" fontId="42" fillId="46" borderId="27" xfId="188" applyNumberFormat="1" applyFont="1" applyFill="1" applyBorder="1" applyAlignment="1">
      <alignment horizontal="center" vertical="center"/>
    </xf>
    <xf numFmtId="0" fontId="42" fillId="0" borderId="245" xfId="188" applyFont="1" applyBorder="1" applyAlignment="1">
      <alignment vertical="center"/>
    </xf>
    <xf numFmtId="0" fontId="42" fillId="0" borderId="0" xfId="188" applyFont="1" applyBorder="1" applyAlignment="1">
      <alignment vertical="center"/>
    </xf>
    <xf numFmtId="0" fontId="41" fillId="45" borderId="232" xfId="188" applyFont="1" applyFill="1" applyBorder="1" applyAlignment="1">
      <alignment horizontal="center" vertical="center"/>
    </xf>
    <xf numFmtId="178" fontId="42" fillId="16" borderId="223" xfId="188" applyNumberFormat="1" applyFont="1" applyFill="1" applyBorder="1" applyAlignment="1"/>
    <xf numFmtId="178" fontId="42" fillId="0" borderId="0" xfId="188" applyNumberFormat="1" applyFont="1" applyFill="1" applyBorder="1" applyAlignment="1"/>
    <xf numFmtId="0" fontId="42" fillId="0" borderId="0" xfId="188" applyFont="1" applyFill="1" applyAlignment="1">
      <alignment vertical="center"/>
    </xf>
    <xf numFmtId="178" fontId="42" fillId="0" borderId="0" xfId="188" applyNumberFormat="1" applyFont="1" applyFill="1" applyAlignment="1"/>
    <xf numFmtId="0" fontId="40" fillId="47" borderId="0" xfId="188" applyFont="1" applyFill="1" applyAlignment="1">
      <alignment vertical="center"/>
    </xf>
    <xf numFmtId="0" fontId="47" fillId="48" borderId="1" xfId="283" applyFont="1" applyFill="1" applyBorder="1" applyAlignment="1">
      <alignment horizontal="center" vertical="center" wrapText="1"/>
    </xf>
    <xf numFmtId="195" fontId="47" fillId="48" borderId="1" xfId="283" applyNumberFormat="1" applyFont="1" applyFill="1" applyBorder="1" applyAlignment="1">
      <alignment horizontal="center" vertical="center" wrapText="1"/>
    </xf>
    <xf numFmtId="0" fontId="47" fillId="48" borderId="1" xfId="283" applyFont="1" applyFill="1" applyBorder="1" applyAlignment="1">
      <alignment vertical="center" wrapText="1"/>
    </xf>
    <xf numFmtId="0" fontId="47" fillId="48" borderId="27" xfId="283" applyFont="1" applyFill="1" applyBorder="1" applyAlignment="1">
      <alignment vertical="center" wrapText="1"/>
    </xf>
    <xf numFmtId="9" fontId="1" fillId="0" borderId="1" xfId="10" applyNumberFormat="1" applyFont="1" applyFill="1" applyBorder="1" applyAlignment="1" applyProtection="1">
      <alignment horizontal="center" vertical="center" wrapText="1"/>
    </xf>
    <xf numFmtId="9" fontId="1" fillId="0" borderId="1" xfId="10" applyFont="1" applyFill="1" applyBorder="1" applyAlignment="1" applyProtection="1">
      <alignment horizontal="center" vertical="center" wrapText="1"/>
    </xf>
    <xf numFmtId="10" fontId="9" fillId="49" borderId="1" xfId="283" applyNumberFormat="1" applyFont="1" applyFill="1" applyBorder="1" applyAlignment="1">
      <alignment horizontal="center" vertical="center" wrapText="1"/>
    </xf>
    <xf numFmtId="191" fontId="16" fillId="0" borderId="1" xfId="283" applyNumberFormat="1" applyFont="1" applyFill="1" applyBorder="1" applyAlignment="1">
      <alignment horizontal="center" vertical="center" wrapText="1"/>
    </xf>
    <xf numFmtId="178" fontId="12" fillId="42" borderId="225" xfId="57" applyNumberFormat="1" applyFont="1" applyFill="1" applyBorder="1" applyAlignment="1">
      <alignment horizontal="center" vertical="center" wrapText="1"/>
    </xf>
    <xf numFmtId="178" fontId="49" fillId="50" borderId="248" xfId="57" applyNumberFormat="1" applyFont="1" applyFill="1" applyBorder="1" applyAlignment="1">
      <alignment horizontal="center" wrapText="1"/>
    </xf>
    <xf numFmtId="178" fontId="42" fillId="16" borderId="29" xfId="188" applyNumberFormat="1" applyFont="1" applyFill="1" applyBorder="1" applyAlignment="1">
      <alignment horizontal="center"/>
    </xf>
    <xf numFmtId="178" fontId="42" fillId="16" borderId="235" xfId="188" applyNumberFormat="1" applyFont="1" applyFill="1" applyBorder="1" applyAlignment="1"/>
    <xf numFmtId="0" fontId="41" fillId="39" borderId="1" xfId="132" applyFont="1" applyFill="1" applyBorder="1" applyAlignment="1">
      <alignment horizontal="center" vertical="center"/>
    </xf>
    <xf numFmtId="0" fontId="40" fillId="40" borderId="249" xfId="188" applyFont="1" applyFill="1" applyBorder="1" applyAlignment="1">
      <alignment vertical="center"/>
    </xf>
    <xf numFmtId="0" fontId="40" fillId="40" borderId="214" xfId="188" applyFont="1" applyFill="1" applyBorder="1" applyAlignment="1">
      <alignment vertical="center"/>
    </xf>
    <xf numFmtId="0" fontId="42" fillId="41" borderId="221" xfId="188" applyFont="1" applyFill="1" applyBorder="1" applyAlignment="1">
      <alignment horizontal="left"/>
    </xf>
    <xf numFmtId="0" fontId="42" fillId="41" borderId="214" xfId="188" applyFont="1" applyFill="1" applyBorder="1" applyAlignment="1">
      <alignment horizontal="left"/>
    </xf>
    <xf numFmtId="178" fontId="42" fillId="16" borderId="0" xfId="188" applyNumberFormat="1" applyFont="1" applyFill="1" applyBorder="1" applyAlignment="1">
      <alignment horizontal="center"/>
    </xf>
    <xf numFmtId="178" fontId="42" fillId="16" borderId="23" xfId="188" applyNumberFormat="1" applyFont="1" applyFill="1" applyBorder="1" applyAlignment="1">
      <alignment horizontal="center"/>
    </xf>
    <xf numFmtId="178" fontId="42" fillId="43" borderId="23" xfId="188" applyNumberFormat="1" applyFont="1" applyFill="1" applyBorder="1" applyAlignment="1">
      <alignment horizontal="center"/>
    </xf>
    <xf numFmtId="178" fontId="42" fillId="16" borderId="1" xfId="188" applyNumberFormat="1" applyFont="1" applyFill="1" applyBorder="1" applyAlignment="1">
      <alignment horizontal="center"/>
    </xf>
    <xf numFmtId="178" fontId="42" fillId="16" borderId="1" xfId="188" applyNumberFormat="1" applyFont="1" applyFill="1" applyBorder="1" applyAlignment="1"/>
    <xf numFmtId="0" fontId="41" fillId="39" borderId="214" xfId="132" applyFont="1" applyFill="1" applyBorder="1" applyAlignment="1">
      <alignment horizontal="center" vertical="center" wrapText="1"/>
    </xf>
    <xf numFmtId="0" fontId="43" fillId="0" borderId="0" xfId="283" applyFont="1" applyBorder="1" applyAlignment="1">
      <alignment horizontal="left" vertical="center"/>
    </xf>
    <xf numFmtId="0" fontId="42" fillId="51" borderId="240" xfId="188" applyFont="1" applyFill="1" applyBorder="1" applyAlignment="1">
      <alignment horizontal="center" vertical="center"/>
    </xf>
    <xf numFmtId="178" fontId="42" fillId="0" borderId="238" xfId="188" applyNumberFormat="1" applyFont="1" applyFill="1" applyBorder="1" applyAlignment="1">
      <alignment horizontal="center" vertical="center"/>
    </xf>
    <xf numFmtId="0" fontId="40" fillId="40" borderId="223" xfId="188" applyFont="1" applyFill="1" applyBorder="1" applyAlignment="1">
      <alignment horizontal="left" vertical="center"/>
    </xf>
    <xf numFmtId="178" fontId="42" fillId="43" borderId="236" xfId="188" applyNumberFormat="1" applyFont="1" applyFill="1" applyBorder="1" applyAlignment="1"/>
    <xf numFmtId="0" fontId="40" fillId="40" borderId="221" xfId="188" applyFont="1" applyFill="1" applyBorder="1" applyAlignment="1">
      <alignment horizontal="left" vertical="center"/>
    </xf>
    <xf numFmtId="0" fontId="42" fillId="0" borderId="216" xfId="188" applyFont="1" applyBorder="1" applyAlignment="1">
      <alignment vertical="center"/>
    </xf>
    <xf numFmtId="188" fontId="42" fillId="51" borderId="1" xfId="188" applyNumberFormat="1" applyFont="1" applyFill="1" applyBorder="1" applyAlignment="1">
      <alignment horizontal="center" vertical="center"/>
    </xf>
    <xf numFmtId="0" fontId="42" fillId="0" borderId="229" xfId="188" applyFont="1" applyBorder="1" applyAlignment="1">
      <alignment vertical="center"/>
    </xf>
    <xf numFmtId="0" fontId="14" fillId="0" borderId="1" xfId="283" applyFont="1" applyBorder="1" applyAlignment="1">
      <alignment vertical="center"/>
    </xf>
    <xf numFmtId="0" fontId="50" fillId="0" borderId="218" xfId="283" applyFont="1" applyBorder="1" applyAlignment="1">
      <alignment vertical="center"/>
    </xf>
    <xf numFmtId="0" fontId="14" fillId="0" borderId="223" xfId="283" applyFont="1" applyBorder="1" applyAlignment="1">
      <alignment vertical="center"/>
    </xf>
    <xf numFmtId="0" fontId="40" fillId="0" borderId="0" xfId="188" applyFont="1" applyFill="1" applyBorder="1" applyAlignment="1">
      <alignment horizontal="left" vertical="center"/>
    </xf>
    <xf numFmtId="0" fontId="14" fillId="0" borderId="0" xfId="283" applyFont="1" applyFill="1" applyBorder="1" applyAlignment="1">
      <alignment vertical="center"/>
    </xf>
    <xf numFmtId="0" fontId="13" fillId="0" borderId="0" xfId="274" applyAlignment="1">
      <alignment vertical="center" wrapText="1"/>
    </xf>
    <xf numFmtId="0" fontId="13" fillId="0" borderId="0" xfId="274" applyAlignment="1">
      <alignment horizontal="center" vertical="center"/>
    </xf>
    <xf numFmtId="0" fontId="13" fillId="0" borderId="0" xfId="274" applyAlignment="1">
      <alignment vertical="center"/>
    </xf>
    <xf numFmtId="0" fontId="51" fillId="45" borderId="119" xfId="274" applyFont="1" applyFill="1" applyBorder="1" applyAlignment="1">
      <alignment horizontal="left" vertical="center" wrapText="1"/>
    </xf>
    <xf numFmtId="0" fontId="53" fillId="45" borderId="255" xfId="274" applyFont="1" applyFill="1" applyBorder="1" applyAlignment="1">
      <alignment horizontal="center" vertical="center" wrapText="1"/>
    </xf>
    <xf numFmtId="0" fontId="53" fillId="45" borderId="256" xfId="274" applyFont="1" applyFill="1" applyBorder="1" applyAlignment="1">
      <alignment horizontal="center" vertical="center" wrapText="1"/>
    </xf>
    <xf numFmtId="0" fontId="53" fillId="52" borderId="257" xfId="274" applyFont="1" applyFill="1" applyBorder="1" applyAlignment="1">
      <alignment horizontal="center" vertical="center" wrapText="1"/>
    </xf>
    <xf numFmtId="0" fontId="53" fillId="52" borderId="258" xfId="274" applyFont="1" applyFill="1" applyBorder="1" applyAlignment="1">
      <alignment horizontal="center" vertical="center" wrapText="1"/>
    </xf>
    <xf numFmtId="0" fontId="54" fillId="41" borderId="259" xfId="274" applyFont="1" applyFill="1" applyBorder="1" applyAlignment="1">
      <alignment horizontal="center" vertical="center" wrapText="1"/>
    </xf>
    <xf numFmtId="0" fontId="54" fillId="41" borderId="260" xfId="274" applyFont="1" applyFill="1" applyBorder="1" applyAlignment="1">
      <alignment horizontal="center" vertical="center" wrapText="1"/>
    </xf>
    <xf numFmtId="0" fontId="54" fillId="0" borderId="0" xfId="274" applyFont="1" applyFill="1" applyAlignment="1">
      <alignment horizontal="center" vertical="center" wrapText="1"/>
    </xf>
    <xf numFmtId="0" fontId="54" fillId="0" borderId="260" xfId="274" applyFont="1" applyFill="1" applyBorder="1" applyAlignment="1">
      <alignment horizontal="center" vertical="center" wrapText="1"/>
    </xf>
    <xf numFmtId="0" fontId="55" fillId="53" borderId="0" xfId="0" applyFont="1" applyFill="1" applyAlignment="1">
      <alignment vertical="center" wrapText="1"/>
    </xf>
    <xf numFmtId="0" fontId="54" fillId="54" borderId="259" xfId="274" applyFont="1" applyFill="1" applyBorder="1" applyAlignment="1">
      <alignment horizontal="center" vertical="top" wrapText="1"/>
    </xf>
    <xf numFmtId="0" fontId="54" fillId="54" borderId="260" xfId="274" applyFont="1" applyFill="1" applyBorder="1" applyAlignment="1">
      <alignment horizontal="center" vertical="center" wrapText="1"/>
    </xf>
    <xf numFmtId="0" fontId="51" fillId="45" borderId="0" xfId="274" applyFont="1" applyFill="1" applyAlignment="1">
      <alignment horizontal="left" vertical="center" wrapText="1"/>
    </xf>
    <xf numFmtId="0" fontId="53" fillId="45" borderId="263" xfId="274" applyFont="1" applyFill="1" applyBorder="1" applyAlignment="1">
      <alignment horizontal="center" vertical="center" wrapText="1"/>
    </xf>
    <xf numFmtId="0" fontId="54" fillId="54" borderId="259" xfId="274" applyFont="1" applyFill="1" applyBorder="1" applyAlignment="1">
      <alignment horizontal="center" vertical="center" wrapText="1"/>
    </xf>
    <xf numFmtId="0" fontId="51" fillId="45" borderId="256" xfId="274" applyFont="1" applyFill="1" applyBorder="1" applyAlignment="1">
      <alignment vertical="center"/>
    </xf>
    <xf numFmtId="0" fontId="51" fillId="45" borderId="264" xfId="274" applyFont="1" applyFill="1" applyBorder="1" applyAlignment="1">
      <alignment vertical="center" wrapText="1"/>
    </xf>
    <xf numFmtId="0" fontId="27" fillId="45" borderId="259" xfId="274" applyFont="1" applyFill="1" applyBorder="1" applyAlignment="1">
      <alignment horizontal="center" vertical="center" wrapText="1"/>
    </xf>
    <xf numFmtId="0" fontId="27" fillId="45" borderId="266" xfId="274" applyFont="1" applyFill="1" applyBorder="1" applyAlignment="1">
      <alignment horizontal="center" vertical="center" wrapText="1"/>
    </xf>
    <xf numFmtId="188" fontId="54" fillId="41" borderId="265" xfId="274" applyNumberFormat="1" applyFont="1" applyFill="1" applyBorder="1" applyAlignment="1">
      <alignment horizontal="center" vertical="center" wrapText="1"/>
    </xf>
    <xf numFmtId="188" fontId="54" fillId="0" borderId="265" xfId="274" applyNumberFormat="1" applyFont="1" applyFill="1" applyBorder="1" applyAlignment="1">
      <alignment horizontal="center" vertical="center" wrapText="1"/>
    </xf>
    <xf numFmtId="0" fontId="54" fillId="41" borderId="0" xfId="274" applyFont="1" applyFill="1" applyAlignment="1">
      <alignment horizontal="center" vertical="center" wrapText="1"/>
    </xf>
    <xf numFmtId="188" fontId="54" fillId="41" borderId="0" xfId="274" applyNumberFormat="1" applyFont="1" applyFill="1" applyAlignment="1">
      <alignment horizontal="center" vertical="center" wrapText="1"/>
    </xf>
    <xf numFmtId="188" fontId="54" fillId="0" borderId="0" xfId="274" applyNumberFormat="1" applyFont="1" applyFill="1" applyAlignment="1">
      <alignment horizontal="center" vertical="center" wrapText="1"/>
    </xf>
    <xf numFmtId="0" fontId="51" fillId="0" borderId="119" xfId="274" applyFont="1" applyFill="1" applyBorder="1" applyAlignment="1">
      <alignment vertical="center" wrapText="1"/>
    </xf>
    <xf numFmtId="0" fontId="52" fillId="0" borderId="254" xfId="274" applyFont="1" applyFill="1" applyBorder="1" applyAlignment="1">
      <alignment vertical="center" wrapText="1"/>
    </xf>
    <xf numFmtId="0" fontId="56" fillId="55" borderId="267" xfId="274" applyFont="1" applyFill="1" applyBorder="1" applyAlignment="1">
      <alignment horizontal="center" vertical="center" wrapText="1"/>
    </xf>
    <xf numFmtId="0" fontId="53" fillId="52" borderId="268" xfId="274" applyFont="1" applyFill="1" applyBorder="1" applyAlignment="1">
      <alignment horizontal="center" vertical="center" wrapText="1"/>
    </xf>
    <xf numFmtId="0" fontId="53" fillId="56" borderId="255" xfId="277" applyFont="1" applyFill="1" applyBorder="1" applyAlignment="1">
      <alignment horizontal="center" vertical="center" wrapText="1"/>
    </xf>
    <xf numFmtId="188" fontId="54" fillId="46" borderId="259" xfId="277" applyNumberFormat="1" applyFont="1" applyFill="1" applyBorder="1" applyAlignment="1">
      <alignment horizontal="center" vertical="center" wrapText="1"/>
    </xf>
    <xf numFmtId="0" fontId="51" fillId="0" borderId="0" xfId="274" applyFont="1" applyFill="1" applyBorder="1" applyAlignment="1">
      <alignment vertical="center" wrapText="1"/>
    </xf>
    <xf numFmtId="0" fontId="56" fillId="55" borderId="269" xfId="274" applyFont="1" applyFill="1" applyBorder="1" applyAlignment="1">
      <alignment horizontal="center" vertical="center" wrapText="1"/>
    </xf>
    <xf numFmtId="188" fontId="54" fillId="46" borderId="0" xfId="277" applyNumberFormat="1" applyFont="1" applyFill="1" applyAlignment="1">
      <alignment horizontal="center" vertical="center" wrapText="1"/>
    </xf>
    <xf numFmtId="0" fontId="51" fillId="0" borderId="264" xfId="274" applyFont="1" applyFill="1" applyBorder="1" applyAlignment="1">
      <alignment vertical="center" wrapText="1"/>
    </xf>
    <xf numFmtId="0" fontId="52" fillId="0" borderId="265" xfId="274" applyFont="1" applyFill="1" applyBorder="1" applyAlignment="1">
      <alignment vertical="center" wrapText="1"/>
    </xf>
    <xf numFmtId="0" fontId="57" fillId="0" borderId="0" xfId="230" applyAlignment="1">
      <alignment horizontal="center" vertical="center"/>
    </xf>
    <xf numFmtId="0" fontId="57" fillId="0" borderId="0" xfId="230"/>
    <xf numFmtId="10" fontId="57" fillId="0" borderId="0" xfId="230" applyNumberFormat="1"/>
    <xf numFmtId="0" fontId="53" fillId="45" borderId="266" xfId="274" applyFont="1" applyFill="1" applyBorder="1" applyAlignment="1">
      <alignment horizontal="center" vertical="center" wrapText="1"/>
    </xf>
    <xf numFmtId="0" fontId="51" fillId="45" borderId="265" xfId="274" applyFont="1" applyFill="1" applyBorder="1" applyAlignment="1">
      <alignment vertical="center" wrapText="1"/>
    </xf>
    <xf numFmtId="0" fontId="57" fillId="0" borderId="1" xfId="230" applyBorder="1" applyAlignment="1">
      <alignment horizontal="center" vertical="center"/>
    </xf>
    <xf numFmtId="0" fontId="54" fillId="0" borderId="1" xfId="274" applyFont="1" applyFill="1" applyBorder="1" applyAlignment="1">
      <alignment horizontal="center" vertical="center" wrapText="1"/>
    </xf>
    <xf numFmtId="0" fontId="54" fillId="0" borderId="113" xfId="274" applyFont="1" applyFill="1" applyBorder="1" applyAlignment="1">
      <alignment horizontal="center" vertical="center" wrapText="1"/>
    </xf>
    <xf numFmtId="0" fontId="28" fillId="57" borderId="1" xfId="274" applyFont="1" applyFill="1" applyBorder="1" applyAlignment="1">
      <alignment horizontal="center" vertical="center" wrapText="1"/>
    </xf>
    <xf numFmtId="0" fontId="54" fillId="0" borderId="1" xfId="274" applyFont="1" applyFill="1" applyBorder="1" applyAlignment="1">
      <alignment horizontal="center" vertical="top" wrapText="1"/>
    </xf>
    <xf numFmtId="0" fontId="54" fillId="57" borderId="1" xfId="274" applyFont="1" applyFill="1" applyBorder="1" applyAlignment="1">
      <alignment horizontal="center" vertical="center" wrapText="1"/>
    </xf>
    <xf numFmtId="10" fontId="51" fillId="45" borderId="264" xfId="274" applyNumberFormat="1" applyFont="1" applyFill="1" applyBorder="1" applyAlignment="1">
      <alignment vertical="center" wrapText="1"/>
    </xf>
    <xf numFmtId="0" fontId="51" fillId="45" borderId="0" xfId="274" applyFont="1" applyFill="1" applyBorder="1" applyAlignment="1">
      <alignment vertical="center" wrapText="1"/>
    </xf>
    <xf numFmtId="0" fontId="53" fillId="58" borderId="272" xfId="274" applyFont="1" applyFill="1" applyBorder="1" applyAlignment="1">
      <alignment horizontal="left" vertical="center"/>
    </xf>
    <xf numFmtId="0" fontId="53" fillId="58" borderId="272" xfId="274" applyFont="1" applyFill="1" applyBorder="1" applyAlignment="1">
      <alignment horizontal="center" vertical="center"/>
    </xf>
    <xf numFmtId="10" fontId="53" fillId="58" borderId="272" xfId="274" applyNumberFormat="1" applyFont="1" applyFill="1" applyBorder="1" applyAlignment="1">
      <alignment horizontal="center" vertical="center" wrapText="1"/>
    </xf>
    <xf numFmtId="0" fontId="28" fillId="0" borderId="1" xfId="274" applyFont="1" applyFill="1" applyBorder="1" applyAlignment="1">
      <alignment horizontal="center" vertical="center" wrapText="1"/>
    </xf>
    <xf numFmtId="10" fontId="54" fillId="0" borderId="1" xfId="274" applyNumberFormat="1" applyFont="1" applyFill="1" applyBorder="1" applyAlignment="1">
      <alignment horizontal="center" vertical="center" wrapText="1"/>
    </xf>
    <xf numFmtId="0" fontId="53" fillId="45" borderId="272" xfId="274" applyFont="1" applyFill="1" applyBorder="1" applyAlignment="1">
      <alignment horizontal="center" vertical="center" wrapText="1"/>
    </xf>
    <xf numFmtId="190" fontId="54" fillId="0" borderId="1" xfId="274" applyNumberFormat="1" applyFont="1" applyFill="1" applyBorder="1" applyAlignment="1">
      <alignment horizontal="center" vertical="center" wrapText="1"/>
    </xf>
    <xf numFmtId="190" fontId="58" fillId="0" borderId="1" xfId="274" applyNumberFormat="1" applyFont="1" applyFill="1" applyBorder="1" applyAlignment="1">
      <alignment horizontal="left" vertical="center" wrapText="1"/>
    </xf>
    <xf numFmtId="187" fontId="54" fillId="0" borderId="1" xfId="274" applyNumberFormat="1" applyFont="1" applyFill="1" applyBorder="1" applyAlignment="1">
      <alignment horizontal="center" vertical="center" wrapText="1"/>
    </xf>
    <xf numFmtId="187" fontId="58" fillId="0" borderId="1" xfId="274" applyNumberFormat="1" applyFont="1" applyFill="1" applyBorder="1" applyAlignment="1">
      <alignment horizontal="left" vertical="center" wrapText="1"/>
    </xf>
    <xf numFmtId="0" fontId="3" fillId="0" borderId="2" xfId="111" applyFont="1" applyBorder="1" applyAlignment="1">
      <alignment vertical="center"/>
    </xf>
    <xf numFmtId="0" fontId="42" fillId="0" borderId="2" xfId="111" applyFont="1" applyBorder="1" applyAlignment="1">
      <alignment vertical="center"/>
    </xf>
    <xf numFmtId="0" fontId="42" fillId="0" borderId="2" xfId="111" applyFont="1" applyBorder="1" applyAlignment="1">
      <alignment horizontal="center" vertical="center"/>
    </xf>
    <xf numFmtId="0" fontId="42" fillId="0" borderId="2" xfId="111" applyFont="1" applyBorder="1" applyAlignment="1">
      <alignment horizontal="center" vertical="center" wrapText="1"/>
    </xf>
    <xf numFmtId="0" fontId="42" fillId="0" borderId="2" xfId="111" applyFont="1" applyBorder="1" applyAlignment="1">
      <alignment horizontal="left" vertical="top"/>
    </xf>
    <xf numFmtId="0" fontId="3" fillId="0" borderId="262" xfId="111" applyFont="1" applyBorder="1" applyAlignment="1">
      <alignment vertical="center"/>
    </xf>
    <xf numFmtId="0" fontId="60" fillId="7" borderId="275" xfId="132" applyFont="1" applyFill="1" applyBorder="1" applyAlignment="1">
      <alignment vertical="center" wrapText="1"/>
    </xf>
    <xf numFmtId="0" fontId="61" fillId="59" borderId="2" xfId="277" applyFont="1" applyFill="1" applyBorder="1" applyAlignment="1">
      <alignment horizontal="center" vertical="center"/>
    </xf>
    <xf numFmtId="0" fontId="61" fillId="59" borderId="277" xfId="277" applyFont="1" applyFill="1" applyBorder="1" applyAlignment="1">
      <alignment vertical="center"/>
    </xf>
    <xf numFmtId="0" fontId="61" fillId="0" borderId="1" xfId="277" applyFont="1" applyFill="1" applyBorder="1" applyAlignment="1">
      <alignment horizontal="center" vertical="center"/>
    </xf>
    <xf numFmtId="0" fontId="61" fillId="59" borderId="262" xfId="277" applyFont="1" applyFill="1" applyBorder="1" applyAlignment="1">
      <alignment vertical="center"/>
    </xf>
    <xf numFmtId="0" fontId="61" fillId="59" borderId="278" xfId="277" applyFont="1" applyFill="1" applyBorder="1" applyAlignment="1">
      <alignment horizontal="left" vertical="center"/>
    </xf>
    <xf numFmtId="0" fontId="63" fillId="59" borderId="119" xfId="277" applyFont="1" applyFill="1" applyBorder="1" applyAlignment="1">
      <alignment horizontal="left" vertical="center"/>
    </xf>
    <xf numFmtId="0" fontId="61" fillId="59" borderId="119" xfId="277" applyFont="1" applyFill="1" applyBorder="1" applyAlignment="1">
      <alignment horizontal="left" vertical="center"/>
    </xf>
    <xf numFmtId="0" fontId="61" fillId="59" borderId="23" xfId="277" applyFont="1" applyFill="1" applyBorder="1" applyAlignment="1">
      <alignment horizontal="center" vertical="center"/>
    </xf>
    <xf numFmtId="0" fontId="61" fillId="59" borderId="119" xfId="277" applyFont="1" applyFill="1" applyBorder="1" applyAlignment="1">
      <alignment horizontal="center" vertical="center"/>
    </xf>
    <xf numFmtId="0" fontId="8" fillId="7" borderId="87" xfId="132" applyFont="1" applyFill="1" applyBorder="1" applyAlignment="1">
      <alignment horizontal="center" vertical="center" wrapText="1"/>
    </xf>
    <xf numFmtId="0" fontId="8" fillId="7" borderId="2" xfId="132" applyFont="1" applyFill="1" applyBorder="1" applyAlignment="1">
      <alignment horizontal="center" vertical="center" wrapText="1"/>
    </xf>
    <xf numFmtId="0" fontId="65" fillId="7" borderId="5" xfId="132" applyFont="1" applyFill="1" applyBorder="1" applyAlignment="1">
      <alignment horizontal="center" vertical="center" wrapText="1"/>
    </xf>
    <xf numFmtId="0" fontId="61" fillId="61" borderId="2" xfId="277" applyFont="1" applyFill="1" applyBorder="1" applyAlignment="1">
      <alignment horizontal="left" vertical="center"/>
    </xf>
    <xf numFmtId="178" fontId="2" fillId="31" borderId="2" xfId="279" applyNumberFormat="1" applyFont="1" applyFill="1" applyBorder="1" applyAlignment="1">
      <alignment horizontal="center" vertical="center" wrapText="1"/>
    </xf>
    <xf numFmtId="0" fontId="61" fillId="0" borderId="2" xfId="277" applyFont="1" applyFill="1" applyBorder="1" applyAlignment="1">
      <alignment horizontal="center" vertical="center"/>
    </xf>
    <xf numFmtId="0" fontId="66" fillId="0" borderId="2" xfId="8" applyFont="1" applyFill="1" applyBorder="1" applyAlignment="1" applyProtection="1">
      <alignment vertical="center"/>
    </xf>
    <xf numFmtId="0" fontId="61" fillId="0" borderId="2" xfId="277" applyFont="1" applyFill="1" applyBorder="1" applyAlignment="1">
      <alignment horizontal="left" vertical="top" wrapText="1"/>
    </xf>
    <xf numFmtId="197" fontId="2" fillId="0" borderId="2" xfId="8" applyNumberFormat="1" applyFont="1" applyFill="1" applyBorder="1" applyAlignment="1" applyProtection="1">
      <alignment horizontal="right" vertical="center"/>
    </xf>
    <xf numFmtId="0" fontId="65" fillId="62" borderId="5" xfId="111" applyFont="1" applyFill="1" applyBorder="1" applyAlignment="1">
      <alignment horizontal="center" vertical="center"/>
    </xf>
    <xf numFmtId="0" fontId="61" fillId="0" borderId="1" xfId="277" applyFont="1" applyFill="1" applyBorder="1" applyAlignment="1">
      <alignment vertical="center"/>
    </xf>
    <xf numFmtId="0" fontId="3" fillId="0" borderId="171" xfId="111" applyFont="1" applyBorder="1" applyAlignment="1">
      <alignment vertical="center"/>
    </xf>
    <xf numFmtId="31" fontId="67" fillId="59" borderId="119" xfId="277" applyNumberFormat="1" applyFont="1" applyFill="1" applyBorder="1" applyAlignment="1">
      <alignment horizontal="center" vertical="center"/>
    </xf>
    <xf numFmtId="31" fontId="67" fillId="59" borderId="273" xfId="277" applyNumberFormat="1" applyFont="1" applyFill="1" applyBorder="1" applyAlignment="1">
      <alignment horizontal="center" vertical="center"/>
    </xf>
    <xf numFmtId="0" fontId="61" fillId="59" borderId="87" xfId="277" applyFont="1" applyFill="1" applyBorder="1" applyAlignment="1">
      <alignment vertical="center"/>
    </xf>
    <xf numFmtId="0" fontId="2" fillId="32" borderId="2" xfId="111" applyFont="1" applyFill="1" applyBorder="1" applyAlignment="1">
      <alignment horizontal="left" vertical="center"/>
    </xf>
    <xf numFmtId="197" fontId="2" fillId="25" borderId="2" xfId="8" applyNumberFormat="1" applyFont="1" applyFill="1" applyBorder="1" applyAlignment="1" applyProtection="1">
      <alignment horizontal="left" vertical="center"/>
    </xf>
    <xf numFmtId="0" fontId="2" fillId="0" borderId="2" xfId="8" applyFont="1" applyFill="1" applyBorder="1" applyAlignment="1" applyProtection="1">
      <alignment vertical="center"/>
    </xf>
    <xf numFmtId="0" fontId="2" fillId="31" borderId="2" xfId="111" applyFont="1" applyFill="1" applyBorder="1" applyAlignment="1">
      <alignment horizontal="left" vertical="center"/>
    </xf>
    <xf numFmtId="0" fontId="61" fillId="25" borderId="2" xfId="277" applyFont="1" applyFill="1" applyBorder="1" applyAlignment="1">
      <alignment horizontal="left" vertical="center"/>
    </xf>
    <xf numFmtId="0" fontId="2" fillId="32" borderId="2" xfId="111" applyFont="1" applyFill="1" applyBorder="1" applyAlignment="1">
      <alignment horizontal="center" vertical="center"/>
    </xf>
    <xf numFmtId="0" fontId="61" fillId="25" borderId="171" xfId="277" applyFont="1" applyFill="1" applyBorder="1" applyAlignment="1">
      <alignment horizontal="left" vertical="top"/>
    </xf>
    <xf numFmtId="0" fontId="2" fillId="31" borderId="262" xfId="111" applyFont="1" applyFill="1" applyBorder="1" applyAlignment="1">
      <alignment horizontal="left" vertical="top"/>
    </xf>
    <xf numFmtId="0" fontId="2" fillId="25" borderId="2" xfId="8" applyFont="1" applyFill="1" applyBorder="1" applyAlignment="1" applyProtection="1">
      <alignment horizontal="left" vertical="center"/>
    </xf>
    <xf numFmtId="0" fontId="68" fillId="31" borderId="254" xfId="111" applyFont="1" applyFill="1" applyBorder="1" applyAlignment="1">
      <alignment horizontal="left" vertical="top"/>
    </xf>
    <xf numFmtId="0" fontId="2" fillId="0" borderId="2" xfId="111" applyFont="1" applyBorder="1" applyAlignment="1">
      <alignment horizontal="left" vertical="center"/>
    </xf>
    <xf numFmtId="0" fontId="17" fillId="0" borderId="1" xfId="277" applyFont="1" applyBorder="1" applyAlignment="1">
      <alignment horizontal="left"/>
    </xf>
    <xf numFmtId="0" fontId="17" fillId="0" borderId="1" xfId="0" applyFont="1" applyBorder="1" applyAlignment="1">
      <alignment horizontal="left"/>
    </xf>
    <xf numFmtId="0" fontId="17" fillId="0" borderId="1" xfId="277" applyBorder="1" applyAlignment="1">
      <alignment horizontal="left"/>
    </xf>
    <xf numFmtId="0" fontId="17" fillId="0" borderId="1" xfId="0" applyFont="1" applyBorder="1" applyAlignment="1">
      <alignment horizontal="left" wrapText="1"/>
    </xf>
    <xf numFmtId="14" fontId="17" fillId="0" borderId="1" xfId="0" applyNumberFormat="1" applyFont="1" applyBorder="1" applyAlignment="1">
      <alignment horizontal="left"/>
    </xf>
    <xf numFmtId="0" fontId="69" fillId="0" borderId="0" xfId="277" applyFont="1" applyFill="1" applyBorder="1" applyAlignment="1">
      <alignment horizontal="left"/>
    </xf>
    <xf numFmtId="0" fontId="0" fillId="0" borderId="1" xfId="0" applyBorder="1" applyAlignment="1">
      <alignment vertical="center"/>
    </xf>
    <xf numFmtId="0" fontId="70" fillId="49" borderId="1" xfId="0" applyFont="1" applyFill="1" applyBorder="1" applyAlignment="1">
      <alignment horizontal="center" vertical="center"/>
    </xf>
    <xf numFmtId="0" fontId="13" fillId="0" borderId="18" xfId="0" applyFont="1" applyBorder="1" applyAlignment="1">
      <alignment vertical="center"/>
    </xf>
    <xf numFmtId="0" fontId="17" fillId="15" borderId="1" xfId="0" applyFont="1" applyFill="1" applyBorder="1" applyAlignment="1">
      <alignment horizontal="center"/>
    </xf>
    <xf numFmtId="0" fontId="31" fillId="18" borderId="1" xfId="0" applyFont="1" applyFill="1" applyBorder="1" applyAlignment="1">
      <alignment horizontal="center"/>
    </xf>
    <xf numFmtId="0" fontId="21" fillId="23" borderId="1" xfId="0" applyFont="1" applyFill="1" applyBorder="1" applyAlignment="1">
      <alignment horizontal="center" vertical="center"/>
    </xf>
    <xf numFmtId="0" fontId="21" fillId="20" borderId="1" xfId="0" applyFont="1" applyFill="1" applyBorder="1" applyAlignment="1">
      <alignment horizontal="center"/>
    </xf>
    <xf numFmtId="0" fontId="17" fillId="15" borderId="0" xfId="296" applyFont="1" applyFill="1" applyBorder="1" applyAlignment="1">
      <alignment horizontal="left"/>
    </xf>
    <xf numFmtId="0" fontId="17" fillId="15" borderId="0" xfId="296" applyFont="1" applyFill="1" applyAlignment="1">
      <alignment horizontal="left"/>
    </xf>
    <xf numFmtId="0" fontId="71" fillId="15" borderId="0" xfId="296" applyFont="1" applyFill="1" applyAlignment="1">
      <alignment horizontal="left"/>
    </xf>
    <xf numFmtId="0" fontId="17" fillId="15" borderId="280" xfId="296" applyFont="1" applyFill="1" applyBorder="1" applyAlignment="1">
      <alignment horizontal="left"/>
    </xf>
    <xf numFmtId="0" fontId="17" fillId="15" borderId="281" xfId="296" applyFont="1" applyFill="1" applyBorder="1" applyAlignment="1">
      <alignment horizontal="left"/>
    </xf>
    <xf numFmtId="0" fontId="71" fillId="15" borderId="281" xfId="296" applyFont="1" applyFill="1" applyBorder="1" applyAlignment="1">
      <alignment horizontal="left"/>
    </xf>
    <xf numFmtId="0" fontId="17" fillId="15" borderId="282" xfId="296" applyFont="1" applyFill="1" applyBorder="1" applyAlignment="1">
      <alignment horizontal="left"/>
    </xf>
    <xf numFmtId="187" fontId="17" fillId="15" borderId="0" xfId="296" applyNumberFormat="1" applyFont="1" applyFill="1" applyAlignment="1">
      <alignment horizontal="left"/>
    </xf>
    <xf numFmtId="0" fontId="13" fillId="15" borderId="283" xfId="296" applyFont="1" applyFill="1" applyBorder="1" applyAlignment="1">
      <alignment horizontal="left"/>
    </xf>
    <xf numFmtId="0" fontId="13" fillId="15" borderId="284" xfId="296" applyFont="1" applyFill="1" applyBorder="1" applyAlignment="1">
      <alignment horizontal="left"/>
    </xf>
    <xf numFmtId="0" fontId="13" fillId="15" borderId="0" xfId="296" applyFont="1" applyFill="1" applyBorder="1" applyAlignment="1">
      <alignment horizontal="left"/>
    </xf>
    <xf numFmtId="0" fontId="72" fillId="15" borderId="0" xfId="296" applyFont="1" applyFill="1" applyBorder="1" applyAlignment="1">
      <alignment horizontal="left"/>
    </xf>
    <xf numFmtId="0" fontId="73" fillId="15" borderId="0" xfId="8" applyFill="1" applyBorder="1" applyAlignment="1" applyProtection="1">
      <alignment horizontal="left"/>
    </xf>
    <xf numFmtId="0" fontId="73" fillId="15" borderId="0" xfId="8" applyFont="1" applyFill="1" applyBorder="1" applyAlignment="1" applyProtection="1">
      <alignment horizontal="left"/>
    </xf>
    <xf numFmtId="0" fontId="73" fillId="15" borderId="0" xfId="8" applyFill="1" applyAlignment="1" applyProtection="1">
      <alignment horizontal="left"/>
    </xf>
    <xf numFmtId="0" fontId="74" fillId="15" borderId="0" xfId="296" applyFont="1" applyFill="1" applyBorder="1" applyAlignment="1">
      <alignment horizontal="left"/>
    </xf>
    <xf numFmtId="0" fontId="73" fillId="0" borderId="0" xfId="8" applyFont="1" applyAlignment="1" applyProtection="1"/>
    <xf numFmtId="0" fontId="71" fillId="15" borderId="0" xfId="296" applyFont="1" applyFill="1" applyBorder="1" applyAlignment="1">
      <alignment horizontal="left"/>
    </xf>
    <xf numFmtId="0" fontId="17" fillId="15" borderId="284" xfId="296" applyFont="1" applyFill="1" applyBorder="1" applyAlignment="1">
      <alignment horizontal="left"/>
    </xf>
    <xf numFmtId="0" fontId="17" fillId="15" borderId="283" xfId="296" applyFont="1" applyFill="1" applyBorder="1" applyAlignment="1">
      <alignment horizontal="left"/>
    </xf>
    <xf numFmtId="0" fontId="17" fillId="15" borderId="285" xfId="296" applyFont="1" applyFill="1" applyBorder="1" applyAlignment="1">
      <alignment horizontal="left"/>
    </xf>
    <xf numFmtId="0" fontId="71" fillId="15" borderId="285" xfId="296" applyFont="1" applyFill="1" applyBorder="1" applyAlignment="1">
      <alignment horizontal="left"/>
    </xf>
    <xf numFmtId="0" fontId="17" fillId="15" borderId="286" xfId="296" applyFont="1" applyFill="1" applyBorder="1" applyAlignment="1">
      <alignment horizontal="left"/>
    </xf>
    <xf numFmtId="0" fontId="17" fillId="15" borderId="289" xfId="296" applyFont="1" applyFill="1" applyBorder="1" applyAlignment="1">
      <alignment horizontal="left"/>
    </xf>
    <xf numFmtId="0" fontId="71" fillId="15" borderId="289" xfId="296" applyFont="1" applyFill="1" applyBorder="1" applyAlignment="1">
      <alignment horizontal="left"/>
    </xf>
    <xf numFmtId="0" fontId="17" fillId="15" borderId="288" xfId="296" applyFont="1" applyFill="1" applyBorder="1" applyAlignment="1">
      <alignment horizontal="left"/>
    </xf>
    <xf numFmtId="0" fontId="17" fillId="15" borderId="0" xfId="296" applyFont="1" applyFill="1" applyBorder="1" applyAlignment="1" applyProtection="1">
      <alignment horizontal="left"/>
    </xf>
    <xf numFmtId="0" fontId="17" fillId="15" borderId="291" xfId="296" applyFont="1" applyFill="1" applyBorder="1" applyAlignment="1">
      <alignment horizontal="left"/>
    </xf>
    <xf numFmtId="0" fontId="17" fillId="0" borderId="0" xfId="277" applyAlignment="1">
      <alignment horizontal="center" vertical="center"/>
    </xf>
    <xf numFmtId="0" fontId="76" fillId="0" borderId="1" xfId="277" applyFont="1" applyBorder="1" applyAlignment="1">
      <alignment horizontal="center" vertical="center"/>
    </xf>
    <xf numFmtId="0" fontId="77" fillId="0" borderId="1" xfId="277" applyFont="1" applyBorder="1" applyAlignment="1">
      <alignment horizontal="center" vertical="center"/>
    </xf>
    <xf numFmtId="49" fontId="17" fillId="0" borderId="1" xfId="277" applyNumberFormat="1" applyBorder="1" applyAlignment="1">
      <alignment horizontal="center" vertical="center"/>
    </xf>
    <xf numFmtId="184" fontId="17" fillId="0" borderId="1" xfId="277" applyNumberFormat="1" applyBorder="1" applyAlignment="1">
      <alignment horizontal="center" vertical="center"/>
    </xf>
    <xf numFmtId="0" fontId="17" fillId="0" borderId="1" xfId="277" applyFont="1" applyBorder="1" applyAlignment="1">
      <alignment horizontal="center" vertical="center"/>
    </xf>
    <xf numFmtId="184" fontId="17" fillId="0" borderId="1" xfId="277" applyNumberFormat="1" applyFont="1" applyBorder="1" applyAlignment="1">
      <alignment horizontal="center" vertical="center"/>
    </xf>
    <xf numFmtId="0" fontId="17" fillId="0" borderId="1" xfId="277" applyFont="1" applyBorder="1" applyAlignment="1">
      <alignment horizontal="center" vertical="center" wrapText="1"/>
    </xf>
    <xf numFmtId="0" fontId="79" fillId="0" borderId="1" xfId="277" applyFont="1" applyBorder="1" applyAlignment="1">
      <alignment horizontal="left" vertical="center" wrapText="1"/>
    </xf>
    <xf numFmtId="0" fontId="13" fillId="15" borderId="0" xfId="277" applyFont="1" applyFill="1" applyBorder="1" applyAlignment="1">
      <alignment vertical="center"/>
    </xf>
    <xf numFmtId="0" fontId="13" fillId="15" borderId="0" xfId="277" applyNumberFormat="1" applyFont="1" applyFill="1" applyBorder="1" applyAlignment="1">
      <alignment horizontal="center" vertical="center"/>
    </xf>
    <xf numFmtId="0" fontId="13" fillId="15" borderId="0" xfId="277" applyNumberFormat="1" applyFont="1" applyFill="1" applyBorder="1" applyAlignment="1">
      <alignment vertical="center"/>
    </xf>
    <xf numFmtId="0" fontId="17" fillId="15" borderId="0" xfId="277" applyNumberFormat="1" applyFill="1" applyBorder="1"/>
    <xf numFmtId="0" fontId="13" fillId="15" borderId="0" xfId="277" applyNumberFormat="1" applyFont="1" applyFill="1" applyBorder="1"/>
    <xf numFmtId="0" fontId="13" fillId="15" borderId="0" xfId="277" applyFont="1" applyFill="1" applyBorder="1"/>
    <xf numFmtId="0" fontId="80" fillId="0" borderId="0" xfId="0" applyFont="1"/>
    <xf numFmtId="0" fontId="0" fillId="0" borderId="0" xfId="0" quotePrefix="1"/>
    <xf numFmtId="0" fontId="28" fillId="57" borderId="1" xfId="274" quotePrefix="1" applyFont="1" applyFill="1" applyBorder="1" applyAlignment="1">
      <alignment horizontal="center" vertical="center" wrapText="1"/>
    </xf>
    <xf numFmtId="0" fontId="17" fillId="0" borderId="1" xfId="277" applyBorder="1" applyAlignment="1">
      <alignment horizontal="center" vertical="center"/>
    </xf>
    <xf numFmtId="0" fontId="17" fillId="0" borderId="1" xfId="277" applyFont="1" applyBorder="1" applyAlignment="1">
      <alignment horizontal="left" vertical="center" wrapText="1"/>
    </xf>
    <xf numFmtId="0" fontId="17" fillId="0" borderId="1" xfId="277" applyBorder="1" applyAlignment="1">
      <alignment horizontal="left" vertical="center" wrapText="1"/>
    </xf>
    <xf numFmtId="0" fontId="78" fillId="0" borderId="3" xfId="277" applyFont="1" applyBorder="1" applyAlignment="1">
      <alignment horizontal="left" vertical="center" wrapText="1"/>
    </xf>
    <xf numFmtId="0" fontId="78" fillId="0" borderId="113" xfId="277" applyFont="1" applyBorder="1" applyAlignment="1">
      <alignment horizontal="left" vertical="center" wrapText="1"/>
    </xf>
    <xf numFmtId="0" fontId="78" fillId="0" borderId="18" xfId="277" applyFont="1" applyBorder="1" applyAlignment="1">
      <alignment horizontal="left" vertical="center" wrapText="1"/>
    </xf>
    <xf numFmtId="0" fontId="75" fillId="0" borderId="0" xfId="277" applyFont="1" applyAlignment="1">
      <alignment horizontal="center" vertical="center"/>
    </xf>
    <xf numFmtId="0" fontId="37" fillId="15" borderId="0" xfId="296" applyFont="1" applyFill="1" applyBorder="1" applyAlignment="1">
      <alignment horizontal="center"/>
    </xf>
    <xf numFmtId="0" fontId="17" fillId="15" borderId="287" xfId="296" applyFont="1" applyFill="1" applyBorder="1" applyAlignment="1">
      <alignment horizontal="center" vertical="center"/>
    </xf>
    <xf numFmtId="0" fontId="17" fillId="15" borderId="288" xfId="296" applyFont="1" applyFill="1" applyBorder="1" applyAlignment="1">
      <alignment horizontal="center" vertical="center"/>
    </xf>
    <xf numFmtId="0" fontId="17" fillId="15" borderId="290" xfId="296" applyFont="1" applyFill="1" applyBorder="1" applyAlignment="1">
      <alignment horizontal="center" vertical="center"/>
    </xf>
    <xf numFmtId="0" fontId="17" fillId="15" borderId="291" xfId="296" applyFont="1" applyFill="1" applyBorder="1" applyAlignment="1">
      <alignment horizontal="center" vertical="center"/>
    </xf>
    <xf numFmtId="0" fontId="17" fillId="15" borderId="292" xfId="296" applyFont="1" applyFill="1" applyBorder="1" applyAlignment="1">
      <alignment horizontal="center" vertical="center"/>
    </xf>
    <xf numFmtId="0" fontId="17" fillId="15" borderId="286" xfId="296" applyFont="1" applyFill="1" applyBorder="1" applyAlignment="1">
      <alignment horizontal="center" vertical="center"/>
    </xf>
    <xf numFmtId="0" fontId="21" fillId="63" borderId="1" xfId="0" applyFont="1" applyFill="1" applyBorder="1" applyAlignment="1">
      <alignment horizontal="center" vertical="center"/>
    </xf>
    <xf numFmtId="0" fontId="36" fillId="0" borderId="1" xfId="0" applyFont="1" applyBorder="1" applyAlignment="1">
      <alignment vertical="center"/>
    </xf>
    <xf numFmtId="0" fontId="0" fillId="0" borderId="1" xfId="0" applyBorder="1" applyAlignment="1">
      <alignment vertical="center"/>
    </xf>
    <xf numFmtId="0" fontId="70" fillId="49" borderId="27" xfId="0" applyFont="1" applyFill="1" applyBorder="1" applyAlignment="1">
      <alignment horizontal="center" vertical="center"/>
    </xf>
    <xf numFmtId="0" fontId="70" fillId="49" borderId="28" xfId="0" applyFont="1" applyFill="1" applyBorder="1" applyAlignment="1">
      <alignment horizontal="center" vertical="center"/>
    </xf>
    <xf numFmtId="0" fontId="70" fillId="49" borderId="29" xfId="0" applyFont="1" applyFill="1" applyBorder="1" applyAlignment="1">
      <alignment horizontal="center" vertical="center"/>
    </xf>
    <xf numFmtId="0" fontId="13" fillId="0" borderId="27" xfId="0" applyFont="1" applyBorder="1" applyAlignment="1">
      <alignment horizontal="left" vertical="center"/>
    </xf>
    <xf numFmtId="0" fontId="13" fillId="0" borderId="28" xfId="0" applyFont="1" applyBorder="1" applyAlignment="1">
      <alignment horizontal="left" vertical="center"/>
    </xf>
    <xf numFmtId="0" fontId="13" fillId="0" borderId="29" xfId="0" applyFont="1" applyBorder="1" applyAlignment="1">
      <alignment horizontal="left" vertical="center"/>
    </xf>
    <xf numFmtId="0" fontId="17" fillId="0" borderId="1" xfId="0" applyFont="1" applyBorder="1" applyAlignment="1">
      <alignment horizontal="left" vertical="top" wrapText="1"/>
    </xf>
    <xf numFmtId="0" fontId="18" fillId="0" borderId="0" xfId="277" applyFont="1" applyAlignment="1">
      <alignment horizontal="center"/>
    </xf>
    <xf numFmtId="0" fontId="59" fillId="0" borderId="2" xfId="111" applyFont="1" applyBorder="1" applyAlignment="1">
      <alignment horizontal="center" vertical="center"/>
    </xf>
    <xf numFmtId="0" fontId="60" fillId="7" borderId="274" xfId="132" applyFont="1" applyFill="1" applyBorder="1" applyAlignment="1">
      <alignment horizontal="center" vertical="center" wrapText="1"/>
    </xf>
    <xf numFmtId="0" fontId="60" fillId="7" borderId="275" xfId="132" applyFont="1" applyFill="1" applyBorder="1" applyAlignment="1">
      <alignment horizontal="center" vertical="center" wrapText="1"/>
    </xf>
    <xf numFmtId="0" fontId="60" fillId="7" borderId="276" xfId="132" applyFont="1" applyFill="1" applyBorder="1" applyAlignment="1">
      <alignment horizontal="center" vertical="center" wrapText="1"/>
    </xf>
    <xf numFmtId="0" fontId="65" fillId="62" borderId="279" xfId="111" applyFont="1" applyFill="1" applyBorder="1" applyAlignment="1">
      <alignment horizontal="center" vertical="center" wrapText="1"/>
    </xf>
    <xf numFmtId="0" fontId="65" fillId="62" borderId="276" xfId="111" applyFont="1" applyFill="1" applyBorder="1" applyAlignment="1">
      <alignment horizontal="center" vertical="center" wrapText="1"/>
    </xf>
    <xf numFmtId="0" fontId="61" fillId="0" borderId="1" xfId="277" applyFont="1" applyFill="1" applyBorder="1" applyAlignment="1">
      <alignment horizontal="left" vertical="center"/>
    </xf>
    <xf numFmtId="0" fontId="62" fillId="0" borderId="1" xfId="277" applyFont="1" applyFill="1" applyBorder="1" applyAlignment="1">
      <alignment horizontal="left" vertical="center"/>
    </xf>
    <xf numFmtId="0" fontId="61" fillId="0" borderId="1" xfId="277" applyFont="1" applyFill="1" applyBorder="1" applyAlignment="1">
      <alignment horizontal="center" vertical="center"/>
    </xf>
    <xf numFmtId="0" fontId="62" fillId="0" borderId="27" xfId="277" quotePrefix="1" applyFont="1" applyFill="1" applyBorder="1" applyAlignment="1">
      <alignment horizontal="center" vertical="center"/>
    </xf>
    <xf numFmtId="0" fontId="62" fillId="0" borderId="29" xfId="277" applyFont="1" applyFill="1" applyBorder="1" applyAlignment="1">
      <alignment horizontal="center" vertical="center"/>
    </xf>
    <xf numFmtId="0" fontId="62" fillId="0" borderId="27" xfId="277" applyFont="1" applyFill="1" applyBorder="1" applyAlignment="1">
      <alignment horizontal="center" vertical="center"/>
    </xf>
    <xf numFmtId="0" fontId="62" fillId="0" borderId="1" xfId="277" applyFont="1" applyFill="1" applyBorder="1" applyAlignment="1">
      <alignment horizontal="center" vertical="center"/>
    </xf>
    <xf numFmtId="31" fontId="67" fillId="0" borderId="1" xfId="277" applyNumberFormat="1" applyFont="1" applyFill="1" applyBorder="1" applyAlignment="1">
      <alignment horizontal="center" vertical="center"/>
    </xf>
    <xf numFmtId="0" fontId="61" fillId="0" borderId="27" xfId="277" applyFont="1" applyFill="1" applyBorder="1" applyAlignment="1">
      <alignment vertical="center"/>
    </xf>
    <xf numFmtId="0" fontId="61" fillId="0" borderId="29" xfId="277" applyFont="1" applyFill="1" applyBorder="1" applyAlignment="1">
      <alignment vertical="center"/>
    </xf>
    <xf numFmtId="0" fontId="61" fillId="0" borderId="27" xfId="277" applyFont="1" applyFill="1" applyBorder="1" applyAlignment="1">
      <alignment horizontal="left" vertical="center"/>
    </xf>
    <xf numFmtId="0" fontId="61" fillId="0" borderId="29" xfId="277" applyFont="1" applyFill="1" applyBorder="1" applyAlignment="1">
      <alignment horizontal="left" vertical="center"/>
    </xf>
    <xf numFmtId="0" fontId="61" fillId="60" borderId="277" xfId="277" applyFont="1" applyFill="1" applyBorder="1" applyAlignment="1">
      <alignment horizontal="left" vertical="center"/>
    </xf>
    <xf numFmtId="0" fontId="61" fillId="60" borderId="119" xfId="277" applyFont="1" applyFill="1" applyBorder="1" applyAlignment="1">
      <alignment horizontal="left" vertical="center"/>
    </xf>
    <xf numFmtId="0" fontId="61" fillId="60" borderId="273" xfId="277" applyFont="1" applyFill="1" applyBorder="1" applyAlignment="1">
      <alignment horizontal="left" vertical="center"/>
    </xf>
    <xf numFmtId="0" fontId="61" fillId="60" borderId="262" xfId="277" applyFont="1" applyFill="1" applyBorder="1" applyAlignment="1">
      <alignment horizontal="left" vertical="center"/>
    </xf>
    <xf numFmtId="0" fontId="61" fillId="60" borderId="254" xfId="277" applyFont="1" applyFill="1" applyBorder="1" applyAlignment="1">
      <alignment horizontal="left" vertical="center"/>
    </xf>
    <xf numFmtId="0" fontId="61" fillId="60" borderId="171" xfId="277" applyFont="1" applyFill="1" applyBorder="1" applyAlignment="1">
      <alignment horizontal="left" vertical="center"/>
    </xf>
    <xf numFmtId="0" fontId="8" fillId="7" borderId="2" xfId="132" applyFont="1" applyFill="1" applyBorder="1" applyAlignment="1">
      <alignment horizontal="center" vertical="center" wrapText="1"/>
    </xf>
    <xf numFmtId="0" fontId="8" fillId="7" borderId="262" xfId="132" applyFont="1" applyFill="1" applyBorder="1" applyAlignment="1">
      <alignment horizontal="center" vertical="center" wrapText="1"/>
    </xf>
    <xf numFmtId="0" fontId="8" fillId="7" borderId="171" xfId="132" applyFont="1" applyFill="1" applyBorder="1" applyAlignment="1">
      <alignment horizontal="center" vertical="center" wrapText="1"/>
    </xf>
    <xf numFmtId="0" fontId="2" fillId="32" borderId="262" xfId="111" applyFont="1" applyFill="1" applyBorder="1" applyAlignment="1">
      <alignment horizontal="center" vertical="center" wrapText="1"/>
    </xf>
    <xf numFmtId="0" fontId="2" fillId="32" borderId="171" xfId="111" applyFont="1" applyFill="1" applyBorder="1" applyAlignment="1">
      <alignment horizontal="center" vertical="center" wrapText="1"/>
    </xf>
    <xf numFmtId="0" fontId="2" fillId="32" borderId="262" xfId="111" applyFont="1" applyFill="1" applyBorder="1" applyAlignment="1">
      <alignment horizontal="center" vertical="center"/>
    </xf>
    <xf numFmtId="0" fontId="2" fillId="32" borderId="171" xfId="111" applyFont="1" applyFill="1" applyBorder="1" applyAlignment="1">
      <alignment horizontal="center" vertical="center"/>
    </xf>
    <xf numFmtId="0" fontId="61" fillId="25" borderId="262" xfId="277" applyFont="1" applyFill="1" applyBorder="1" applyAlignment="1">
      <alignment horizontal="center" vertical="top"/>
    </xf>
    <xf numFmtId="0" fontId="61" fillId="25" borderId="171" xfId="277" applyFont="1" applyFill="1" applyBorder="1" applyAlignment="1">
      <alignment horizontal="center" vertical="top"/>
    </xf>
    <xf numFmtId="0" fontId="2" fillId="25" borderId="277" xfId="277" applyFont="1" applyFill="1" applyBorder="1" applyAlignment="1">
      <alignment horizontal="center" vertical="top"/>
    </xf>
    <xf numFmtId="0" fontId="61" fillId="25" borderId="273" xfId="277" applyFont="1" applyFill="1" applyBorder="1" applyAlignment="1">
      <alignment horizontal="center" vertical="top"/>
    </xf>
    <xf numFmtId="0" fontId="2" fillId="25" borderId="262" xfId="277" applyFont="1" applyFill="1" applyBorder="1" applyAlignment="1">
      <alignment horizontal="center" vertical="center"/>
    </xf>
    <xf numFmtId="0" fontId="61" fillId="25" borderId="171" xfId="277" applyFont="1" applyFill="1" applyBorder="1" applyAlignment="1">
      <alignment horizontal="center" vertical="center"/>
    </xf>
    <xf numFmtId="0" fontId="2" fillId="25" borderId="262" xfId="277" applyFont="1" applyFill="1" applyBorder="1" applyAlignment="1">
      <alignment horizontal="center" vertical="top"/>
    </xf>
    <xf numFmtId="178" fontId="2" fillId="32" borderId="262" xfId="279" applyNumberFormat="1" applyFont="1" applyFill="1" applyBorder="1" applyAlignment="1">
      <alignment horizontal="center" vertical="center" wrapText="1"/>
    </xf>
    <xf numFmtId="178" fontId="2" fillId="32" borderId="171" xfId="279" applyNumberFormat="1" applyFont="1" applyFill="1" applyBorder="1" applyAlignment="1">
      <alignment horizontal="center" vertical="center" wrapText="1"/>
    </xf>
    <xf numFmtId="178" fontId="2" fillId="31" borderId="262" xfId="279" applyNumberFormat="1" applyFont="1" applyFill="1" applyBorder="1" applyAlignment="1">
      <alignment horizontal="center" vertical="center" wrapText="1"/>
    </xf>
    <xf numFmtId="178" fontId="2" fillId="31" borderId="171" xfId="279" applyNumberFormat="1" applyFont="1" applyFill="1" applyBorder="1" applyAlignment="1">
      <alignment horizontal="center" vertical="center" wrapText="1"/>
    </xf>
    <xf numFmtId="0" fontId="61" fillId="60" borderId="5" xfId="277" applyFont="1" applyFill="1" applyBorder="1" applyAlignment="1">
      <alignment horizontal="center" vertical="center"/>
    </xf>
    <xf numFmtId="0" fontId="61" fillId="60" borderId="170" xfId="277" applyFont="1" applyFill="1" applyBorder="1" applyAlignment="1">
      <alignment horizontal="center" vertical="center"/>
    </xf>
    <xf numFmtId="0" fontId="61" fillId="60" borderId="87" xfId="277" applyFont="1" applyFill="1" applyBorder="1" applyAlignment="1">
      <alignment horizontal="center" vertical="center"/>
    </xf>
    <xf numFmtId="0" fontId="8" fillId="7" borderId="87" xfId="132" applyFont="1" applyFill="1" applyBorder="1" applyAlignment="1">
      <alignment horizontal="center" vertical="center" wrapText="1"/>
    </xf>
    <xf numFmtId="0" fontId="8" fillId="7" borderId="5" xfId="132" applyFont="1" applyFill="1" applyBorder="1" applyAlignment="1">
      <alignment horizontal="center" vertical="center" wrapText="1"/>
    </xf>
    <xf numFmtId="0" fontId="64" fillId="7" borderId="87" xfId="132" applyFont="1" applyFill="1" applyBorder="1" applyAlignment="1">
      <alignment horizontal="center" vertical="center" wrapText="1"/>
    </xf>
    <xf numFmtId="0" fontId="64" fillId="7" borderId="5" xfId="132" applyFont="1" applyFill="1" applyBorder="1" applyAlignment="1">
      <alignment horizontal="center" vertical="center" wrapText="1"/>
    </xf>
    <xf numFmtId="0" fontId="51" fillId="45" borderId="256" xfId="274" applyFont="1" applyFill="1" applyBorder="1" applyAlignment="1">
      <alignment horizontal="left" vertical="center" wrapText="1"/>
    </xf>
    <xf numFmtId="0" fontId="51" fillId="45" borderId="264" xfId="274" applyFont="1" applyFill="1" applyBorder="1" applyAlignment="1">
      <alignment horizontal="left" vertical="center" wrapText="1"/>
    </xf>
    <xf numFmtId="0" fontId="51" fillId="45" borderId="119" xfId="274" applyFont="1" applyFill="1" applyBorder="1" applyAlignment="1">
      <alignment horizontal="center" vertical="center" wrapText="1"/>
    </xf>
    <xf numFmtId="0" fontId="51" fillId="45" borderId="273" xfId="274" applyFont="1" applyFill="1" applyBorder="1" applyAlignment="1">
      <alignment horizontal="center" vertical="center" wrapText="1"/>
    </xf>
    <xf numFmtId="0" fontId="51" fillId="45" borderId="260" xfId="274" applyFont="1" applyFill="1" applyBorder="1" applyAlignment="1">
      <alignment horizontal="left" vertical="center" wrapText="1"/>
    </xf>
    <xf numFmtId="0" fontId="51" fillId="45" borderId="265" xfId="274" applyFont="1" applyFill="1" applyBorder="1" applyAlignment="1">
      <alignment horizontal="left" vertical="center" wrapText="1"/>
    </xf>
    <xf numFmtId="0" fontId="51" fillId="45" borderId="0" xfId="274" applyFont="1" applyFill="1" applyBorder="1" applyAlignment="1">
      <alignment horizontal="center" vertical="center" wrapText="1"/>
    </xf>
    <xf numFmtId="0" fontId="51" fillId="45" borderId="252" xfId="274" applyFont="1" applyFill="1" applyBorder="1" applyAlignment="1">
      <alignment horizontal="left" vertical="center" wrapText="1"/>
    </xf>
    <xf numFmtId="0" fontId="51" fillId="45" borderId="119" xfId="274" applyFont="1" applyFill="1" applyBorder="1" applyAlignment="1">
      <alignment horizontal="left" vertical="center" wrapText="1"/>
    </xf>
    <xf numFmtId="0" fontId="52" fillId="45" borderId="253" xfId="274" applyFont="1" applyFill="1" applyBorder="1" applyAlignment="1">
      <alignment horizontal="left" vertical="center" wrapText="1"/>
    </xf>
    <xf numFmtId="0" fontId="52" fillId="45" borderId="254" xfId="274" applyFont="1" applyFill="1" applyBorder="1" applyAlignment="1">
      <alignment horizontal="left" vertical="center" wrapText="1"/>
    </xf>
    <xf numFmtId="0" fontId="52" fillId="52" borderId="254" xfId="274" applyFont="1" applyFill="1" applyBorder="1" applyAlignment="1">
      <alignment horizontal="left" vertical="center" wrapText="1"/>
    </xf>
    <xf numFmtId="0" fontId="56" fillId="56" borderId="270" xfId="277" applyFont="1" applyFill="1" applyBorder="1" applyAlignment="1">
      <alignment horizontal="center" vertical="center" wrapText="1"/>
    </xf>
    <xf numFmtId="0" fontId="56" fillId="56" borderId="271" xfId="277" applyFont="1" applyFill="1" applyBorder="1" applyAlignment="1">
      <alignment horizontal="center" vertical="center" wrapText="1"/>
    </xf>
    <xf numFmtId="0" fontId="51" fillId="45" borderId="261" xfId="274" applyFont="1" applyFill="1" applyBorder="1" applyAlignment="1">
      <alignment horizontal="left" vertical="center" wrapText="1"/>
    </xf>
    <xf numFmtId="0" fontId="51" fillId="45" borderId="0" xfId="274" applyFont="1" applyFill="1" applyAlignment="1">
      <alignment horizontal="left" vertical="center" wrapText="1"/>
    </xf>
    <xf numFmtId="0" fontId="52" fillId="45" borderId="262" xfId="274" applyFont="1" applyFill="1" applyBorder="1" applyAlignment="1">
      <alignment horizontal="left" vertical="center" wrapText="1"/>
    </xf>
    <xf numFmtId="0" fontId="52" fillId="45" borderId="260" xfId="274" applyFont="1" applyFill="1" applyBorder="1" applyAlignment="1">
      <alignment horizontal="left" vertical="center" wrapText="1"/>
    </xf>
    <xf numFmtId="0" fontId="52" fillId="45" borderId="265" xfId="274" applyFont="1" applyFill="1" applyBorder="1" applyAlignment="1">
      <alignment horizontal="left" vertical="center" wrapText="1"/>
    </xf>
    <xf numFmtId="0" fontId="20" fillId="0" borderId="0" xfId="274" applyFont="1" applyAlignment="1">
      <alignment horizontal="left" vertical="top" wrapText="1"/>
    </xf>
    <xf numFmtId="0" fontId="41" fillId="38" borderId="21" xfId="132" applyFont="1" applyFill="1" applyBorder="1" applyAlignment="1">
      <alignment horizontal="left" vertical="center"/>
    </xf>
    <xf numFmtId="0" fontId="41" fillId="38" borderId="0" xfId="132" applyFont="1" applyFill="1" applyBorder="1" applyAlignment="1">
      <alignment horizontal="left" vertical="center"/>
    </xf>
    <xf numFmtId="0" fontId="47" fillId="48" borderId="1" xfId="283" applyFont="1" applyFill="1" applyBorder="1" applyAlignment="1">
      <alignment horizontal="center" vertical="center" wrapText="1"/>
    </xf>
    <xf numFmtId="195" fontId="47" fillId="48" borderId="1" xfId="283" applyNumberFormat="1" applyFont="1" applyFill="1" applyBorder="1" applyAlignment="1">
      <alignment horizontal="center" vertical="center" wrapText="1"/>
    </xf>
    <xf numFmtId="0" fontId="44" fillId="0" borderId="212" xfId="188" applyFont="1" applyBorder="1" applyAlignment="1">
      <alignment horizontal="center" vertical="center"/>
    </xf>
    <xf numFmtId="0" fontId="41" fillId="39" borderId="214" xfId="132" applyFont="1" applyFill="1" applyBorder="1" applyAlignment="1">
      <alignment horizontal="center" vertical="center"/>
    </xf>
    <xf numFmtId="0" fontId="41" fillId="39" borderId="215" xfId="132" applyFont="1" applyFill="1" applyBorder="1" applyAlignment="1">
      <alignment horizontal="center" vertical="center"/>
    </xf>
    <xf numFmtId="0" fontId="42" fillId="41" borderId="218" xfId="188" applyFont="1" applyFill="1" applyBorder="1" applyAlignment="1">
      <alignment horizontal="center"/>
    </xf>
    <xf numFmtId="0" fontId="42" fillId="41" borderId="219" xfId="188" applyFont="1" applyFill="1" applyBorder="1" applyAlignment="1">
      <alignment horizontal="center"/>
    </xf>
    <xf numFmtId="0" fontId="42" fillId="41" borderId="220" xfId="188" applyFont="1" applyFill="1" applyBorder="1" applyAlignment="1">
      <alignment horizontal="center"/>
    </xf>
    <xf numFmtId="0" fontId="42" fillId="41" borderId="221" xfId="188" applyFont="1" applyFill="1" applyBorder="1" applyAlignment="1">
      <alignment horizontal="center"/>
    </xf>
    <xf numFmtId="0" fontId="41" fillId="45" borderId="214" xfId="188" applyFont="1" applyFill="1" applyBorder="1" applyAlignment="1">
      <alignment horizontal="center" vertical="center"/>
    </xf>
    <xf numFmtId="0" fontId="41" fillId="45" borderId="215" xfId="188" applyFont="1" applyFill="1" applyBorder="1" applyAlignment="1">
      <alignment horizontal="center" vertical="center"/>
    </xf>
    <xf numFmtId="0" fontId="41" fillId="45" borderId="221" xfId="188" applyFont="1" applyFill="1" applyBorder="1" applyAlignment="1">
      <alignment horizontal="center" vertical="center"/>
    </xf>
    <xf numFmtId="0" fontId="41" fillId="45" borderId="218" xfId="188" applyFont="1" applyFill="1" applyBorder="1" applyAlignment="1">
      <alignment horizontal="center" vertical="center"/>
    </xf>
    <xf numFmtId="0" fontId="41" fillId="45" borderId="222" xfId="188" applyFont="1" applyFill="1" applyBorder="1" applyAlignment="1">
      <alignment horizontal="center" vertical="center"/>
    </xf>
    <xf numFmtId="0" fontId="42" fillId="41" borderId="219" xfId="188" applyFont="1" applyFill="1" applyBorder="1" applyAlignment="1">
      <alignment horizontal="center" vertical="center"/>
    </xf>
    <xf numFmtId="0" fontId="42" fillId="41" borderId="220" xfId="188" applyFont="1" applyFill="1" applyBorder="1" applyAlignment="1">
      <alignment horizontal="center" vertical="center"/>
    </xf>
    <xf numFmtId="0" fontId="42" fillId="41" borderId="233" xfId="188" applyFont="1" applyFill="1" applyBorder="1" applyAlignment="1">
      <alignment horizontal="center" vertical="center"/>
    </xf>
    <xf numFmtId="0" fontId="42" fillId="41" borderId="234" xfId="188" applyFont="1" applyFill="1" applyBorder="1" applyAlignment="1">
      <alignment horizontal="center" vertical="center"/>
    </xf>
    <xf numFmtId="0" fontId="42" fillId="41" borderId="27" xfId="188" applyFont="1" applyFill="1" applyBorder="1" applyAlignment="1">
      <alignment horizontal="center"/>
    </xf>
    <xf numFmtId="0" fontId="42" fillId="41" borderId="29" xfId="188" applyFont="1" applyFill="1" applyBorder="1" applyAlignment="1">
      <alignment horizontal="center"/>
    </xf>
    <xf numFmtId="0" fontId="42" fillId="41" borderId="1" xfId="188" applyFont="1" applyFill="1" applyBorder="1" applyAlignment="1">
      <alignment horizontal="center"/>
    </xf>
    <xf numFmtId="0" fontId="42" fillId="41" borderId="212" xfId="188" applyFont="1" applyFill="1" applyBorder="1" applyAlignment="1">
      <alignment horizontal="center" vertical="center"/>
    </xf>
    <xf numFmtId="0" fontId="42" fillId="41" borderId="239" xfId="188" applyFont="1" applyFill="1" applyBorder="1" applyAlignment="1">
      <alignment horizontal="center" vertical="center" wrapText="1"/>
    </xf>
    <xf numFmtId="0" fontId="42" fillId="41" borderId="242" xfId="188" applyFont="1" applyFill="1" applyBorder="1" applyAlignment="1">
      <alignment horizontal="center" vertical="center" wrapText="1"/>
    </xf>
    <xf numFmtId="0" fontId="42" fillId="41" borderId="239" xfId="188" applyFont="1" applyFill="1" applyBorder="1" applyAlignment="1">
      <alignment horizontal="center" vertical="center"/>
    </xf>
    <xf numFmtId="0" fontId="42" fillId="41" borderId="242" xfId="188" applyFont="1" applyFill="1" applyBorder="1" applyAlignment="1">
      <alignment horizontal="center" vertical="center"/>
    </xf>
    <xf numFmtId="0" fontId="42" fillId="41" borderId="243" xfId="188" applyFont="1" applyFill="1" applyBorder="1" applyAlignment="1">
      <alignment horizontal="center" vertical="center"/>
    </xf>
    <xf numFmtId="0" fontId="44" fillId="0" borderId="216" xfId="188" applyFont="1" applyBorder="1" applyAlignment="1">
      <alignment horizontal="center" vertical="center"/>
    </xf>
    <xf numFmtId="0" fontId="44" fillId="0" borderId="213" xfId="188" applyFont="1" applyBorder="1" applyAlignment="1">
      <alignment horizontal="center" vertical="center"/>
    </xf>
    <xf numFmtId="0" fontId="44" fillId="0" borderId="217" xfId="188" applyFont="1" applyBorder="1" applyAlignment="1">
      <alignment horizontal="center" vertical="center"/>
    </xf>
    <xf numFmtId="0" fontId="40" fillId="40" borderId="216" xfId="188" applyFont="1" applyFill="1" applyBorder="1" applyAlignment="1">
      <alignment horizontal="left" vertical="center"/>
    </xf>
    <xf numFmtId="0" fontId="40" fillId="40" borderId="217" xfId="188" applyFont="1" applyFill="1" applyBorder="1" applyAlignment="1">
      <alignment horizontal="left" vertical="center"/>
    </xf>
    <xf numFmtId="0" fontId="42" fillId="41" borderId="214" xfId="188" applyFont="1" applyFill="1" applyBorder="1" applyAlignment="1">
      <alignment horizontal="center"/>
    </xf>
    <xf numFmtId="0" fontId="42" fillId="41" borderId="243" xfId="188" applyFont="1" applyFill="1" applyBorder="1" applyAlignment="1">
      <alignment horizontal="center"/>
    </xf>
    <xf numFmtId="0" fontId="47" fillId="48" borderId="250" xfId="283" applyFont="1" applyFill="1" applyBorder="1" applyAlignment="1">
      <alignment horizontal="center" vertical="center" wrapText="1"/>
    </xf>
    <xf numFmtId="0" fontId="47" fillId="48" borderId="251" xfId="283" applyFont="1" applyFill="1" applyBorder="1" applyAlignment="1">
      <alignment horizontal="center" vertical="center" wrapText="1"/>
    </xf>
    <xf numFmtId="10" fontId="9" fillId="49" borderId="1" xfId="283" applyNumberFormat="1" applyFont="1" applyFill="1" applyBorder="1" applyAlignment="1">
      <alignment horizontal="center" vertical="center" wrapText="1"/>
    </xf>
    <xf numFmtId="0" fontId="44" fillId="0" borderId="214" xfId="188" applyFont="1" applyBorder="1" applyAlignment="1">
      <alignment horizontal="center" vertical="center"/>
    </xf>
    <xf numFmtId="0" fontId="44" fillId="0" borderId="243" xfId="188" applyFont="1" applyBorder="1" applyAlignment="1">
      <alignment horizontal="center" vertical="center"/>
    </xf>
    <xf numFmtId="0" fontId="44" fillId="0" borderId="213" xfId="188" applyFont="1" applyFill="1" applyBorder="1" applyAlignment="1">
      <alignment horizontal="center"/>
    </xf>
    <xf numFmtId="0" fontId="40" fillId="40" borderId="231" xfId="188" applyFont="1" applyFill="1" applyBorder="1" applyAlignment="1">
      <alignment horizontal="left" vertical="center"/>
    </xf>
    <xf numFmtId="0" fontId="42" fillId="40" borderId="216" xfId="188" applyFont="1" applyFill="1" applyBorder="1" applyAlignment="1">
      <alignment horizontal="center" vertical="center"/>
    </xf>
    <xf numFmtId="0" fontId="42" fillId="40" borderId="231" xfId="188" applyFont="1" applyFill="1" applyBorder="1" applyAlignment="1">
      <alignment horizontal="center" vertical="center"/>
    </xf>
    <xf numFmtId="0" fontId="42" fillId="0" borderId="1" xfId="283" applyFont="1" applyBorder="1" applyAlignment="1">
      <alignment horizontal="left" vertical="center"/>
    </xf>
    <xf numFmtId="0" fontId="43" fillId="0" borderId="1" xfId="283" applyFont="1" applyBorder="1" applyAlignment="1">
      <alignment horizontal="left" vertical="center"/>
    </xf>
    <xf numFmtId="0" fontId="43" fillId="0" borderId="1" xfId="283" applyFont="1" applyBorder="1" applyAlignment="1">
      <alignment horizontal="left" vertical="center" wrapText="1"/>
    </xf>
    <xf numFmtId="0" fontId="47" fillId="48" borderId="246" xfId="283" applyFont="1" applyFill="1" applyBorder="1" applyAlignment="1">
      <alignment horizontal="center" vertical="center" wrapText="1"/>
    </xf>
    <xf numFmtId="0" fontId="47" fillId="48" borderId="20" xfId="283" applyFont="1" applyFill="1" applyBorder="1" applyAlignment="1">
      <alignment horizontal="center" vertical="center" wrapText="1"/>
    </xf>
    <xf numFmtId="0" fontId="47" fillId="48" borderId="247" xfId="283" applyFont="1" applyFill="1" applyBorder="1" applyAlignment="1">
      <alignment horizontal="center" vertical="center" wrapText="1"/>
    </xf>
    <xf numFmtId="0" fontId="47" fillId="48" borderId="0" xfId="283" applyFont="1" applyFill="1" applyBorder="1" applyAlignment="1">
      <alignment horizontal="center" vertical="center" wrapText="1"/>
    </xf>
    <xf numFmtId="10" fontId="48" fillId="0" borderId="1" xfId="283" applyNumberFormat="1" applyFont="1" applyBorder="1" applyAlignment="1">
      <alignment horizontal="center" vertical="center" wrapText="1"/>
    </xf>
    <xf numFmtId="0" fontId="43" fillId="0" borderId="27" xfId="57" applyFont="1" applyBorder="1" applyAlignment="1">
      <alignment horizontal="left" vertical="center" wrapText="1"/>
    </xf>
    <xf numFmtId="0" fontId="43" fillId="0" borderId="28" xfId="57" applyFont="1" applyBorder="1" applyAlignment="1">
      <alignment horizontal="left" vertical="center" wrapText="1"/>
    </xf>
    <xf numFmtId="0" fontId="43" fillId="0" borderId="29" xfId="57" applyFont="1" applyBorder="1" applyAlignment="1">
      <alignment horizontal="left" vertical="center" wrapText="1"/>
    </xf>
    <xf numFmtId="0" fontId="42" fillId="41" borderId="222" xfId="188" applyFont="1" applyFill="1" applyBorder="1" applyAlignment="1">
      <alignment horizontal="center"/>
    </xf>
    <xf numFmtId="0" fontId="42" fillId="41" borderId="23" xfId="188" applyFont="1" applyFill="1" applyBorder="1" applyAlignment="1">
      <alignment horizontal="left"/>
    </xf>
    <xf numFmtId="0" fontId="42" fillId="41" borderId="242" xfId="188" applyFont="1" applyFill="1" applyBorder="1" applyAlignment="1">
      <alignment horizontal="left"/>
    </xf>
    <xf numFmtId="0" fontId="42" fillId="41" borderId="244" xfId="188" applyFont="1" applyFill="1" applyBorder="1" applyAlignment="1">
      <alignment horizontal="center"/>
    </xf>
    <xf numFmtId="0" fontId="40" fillId="40" borderId="216" xfId="188" applyFont="1" applyFill="1" applyBorder="1" applyAlignment="1">
      <alignment horizontal="center" vertical="center"/>
    </xf>
    <xf numFmtId="0" fontId="40" fillId="40" borderId="217" xfId="188" applyFont="1" applyFill="1" applyBorder="1" applyAlignment="1">
      <alignment horizontal="center" vertical="center"/>
    </xf>
    <xf numFmtId="0" fontId="13" fillId="0" borderId="21" xfId="277" applyFont="1" applyFill="1" applyBorder="1" applyAlignment="1">
      <alignment horizontal="left" vertical="center"/>
    </xf>
    <xf numFmtId="0" fontId="13" fillId="0" borderId="0" xfId="277" applyFont="1" applyFill="1" applyBorder="1" applyAlignment="1">
      <alignment horizontal="left" vertical="center"/>
    </xf>
    <xf numFmtId="0" fontId="13" fillId="0" borderId="25" xfId="277" applyFont="1" applyFill="1" applyBorder="1" applyAlignment="1">
      <alignment horizontal="left" vertical="center"/>
    </xf>
    <xf numFmtId="58" fontId="21" fillId="19" borderId="199" xfId="277" applyNumberFormat="1" applyFont="1" applyFill="1" applyBorder="1" applyAlignment="1">
      <alignment horizontal="center" vertical="center" wrapText="1"/>
    </xf>
    <xf numFmtId="58" fontId="21" fillId="19" borderId="200" xfId="277" applyNumberFormat="1" applyFont="1" applyFill="1" applyBorder="1" applyAlignment="1">
      <alignment horizontal="center" vertical="center" wrapText="1"/>
    </xf>
    <xf numFmtId="58" fontId="21" fillId="19" borderId="201" xfId="277" applyNumberFormat="1" applyFont="1" applyFill="1" applyBorder="1" applyAlignment="1">
      <alignment horizontal="center" vertical="center" wrapText="1"/>
    </xf>
    <xf numFmtId="0" fontId="17" fillId="0" borderId="200" xfId="277" applyBorder="1" applyAlignment="1">
      <alignment horizontal="center"/>
    </xf>
    <xf numFmtId="0" fontId="17" fillId="0" borderId="0" xfId="277" applyBorder="1" applyAlignment="1">
      <alignment horizontal="center"/>
    </xf>
    <xf numFmtId="0" fontId="17" fillId="15" borderId="0" xfId="277" applyFont="1" applyFill="1" applyAlignment="1">
      <alignment horizontal="left"/>
    </xf>
    <xf numFmtId="0" fontId="17" fillId="15" borderId="196" xfId="277" applyFont="1" applyFill="1" applyBorder="1" applyAlignment="1">
      <alignment horizontal="left"/>
    </xf>
    <xf numFmtId="0" fontId="13" fillId="0" borderId="1" xfId="277" applyFont="1" applyFill="1" applyBorder="1" applyAlignment="1">
      <alignment horizontal="left" vertical="center"/>
    </xf>
    <xf numFmtId="0" fontId="13" fillId="0" borderId="1" xfId="277" applyFont="1" applyBorder="1" applyAlignment="1">
      <alignment horizontal="left" vertical="center"/>
    </xf>
    <xf numFmtId="58" fontId="21" fillId="19" borderId="197" xfId="277" applyNumberFormat="1" applyFont="1" applyFill="1" applyBorder="1" applyAlignment="1">
      <alignment horizontal="center" vertical="center" wrapText="1"/>
    </xf>
    <xf numFmtId="58" fontId="21" fillId="19" borderId="202" xfId="277" applyNumberFormat="1" applyFont="1" applyFill="1" applyBorder="1" applyAlignment="1">
      <alignment horizontal="center" vertical="center" wrapText="1"/>
    </xf>
    <xf numFmtId="0" fontId="21" fillId="19" borderId="203" xfId="277" applyFont="1" applyFill="1" applyBorder="1" applyAlignment="1">
      <alignment horizontal="center" vertical="center" wrapText="1"/>
    </xf>
    <xf numFmtId="0" fontId="21" fillId="19" borderId="204" xfId="277" applyFont="1" applyFill="1" applyBorder="1" applyAlignment="1">
      <alignment horizontal="center" vertical="center" wrapText="1"/>
    </xf>
    <xf numFmtId="0" fontId="21" fillId="19" borderId="205" xfId="277" applyFont="1" applyFill="1" applyBorder="1" applyAlignment="1">
      <alignment horizontal="center" vertical="center" wrapText="1"/>
    </xf>
    <xf numFmtId="58" fontId="21" fillId="19" borderId="198" xfId="277" applyNumberFormat="1" applyFont="1" applyFill="1" applyBorder="1" applyAlignment="1">
      <alignment horizontal="center" vertical="center" wrapText="1"/>
    </xf>
    <xf numFmtId="58" fontId="21" fillId="19" borderId="18" xfId="277" applyNumberFormat="1" applyFont="1" applyFill="1" applyBorder="1" applyAlignment="1">
      <alignment horizontal="center" vertical="center" wrapText="1"/>
    </xf>
    <xf numFmtId="58" fontId="21" fillId="17" borderId="210" xfId="277" applyNumberFormat="1" applyFont="1" applyFill="1" applyBorder="1" applyAlignment="1">
      <alignment horizontal="center" vertical="center" wrapText="1"/>
    </xf>
    <xf numFmtId="58" fontId="21" fillId="17" borderId="211" xfId="277" applyNumberFormat="1" applyFont="1" applyFill="1" applyBorder="1" applyAlignment="1">
      <alignment horizontal="center" vertical="center" wrapText="1"/>
    </xf>
    <xf numFmtId="0" fontId="33" fillId="33" borderId="0" xfId="277" applyFont="1" applyFill="1" applyAlignment="1">
      <alignment horizontal="left" vertical="top" wrapText="1"/>
    </xf>
    <xf numFmtId="0" fontId="37" fillId="0" borderId="20" xfId="277" applyFont="1" applyBorder="1" applyAlignment="1">
      <alignment horizontal="center" vertical="center"/>
    </xf>
    <xf numFmtId="0" fontId="37" fillId="0" borderId="0" xfId="277" applyFont="1" applyAlignment="1">
      <alignment horizontal="center" vertical="center"/>
    </xf>
    <xf numFmtId="0" fontId="18" fillId="15" borderId="0" xfId="277" applyFont="1" applyFill="1" applyAlignment="1">
      <alignment horizontal="center"/>
    </xf>
    <xf numFmtId="0" fontId="21" fillId="19" borderId="165" xfId="277" applyFont="1" applyFill="1" applyBorder="1" applyAlignment="1">
      <alignment horizontal="center" vertical="center"/>
    </xf>
    <xf numFmtId="0" fontId="21" fillId="19" borderId="158" xfId="277" applyFont="1" applyFill="1" applyBorder="1" applyAlignment="1">
      <alignment horizontal="center" vertical="center"/>
    </xf>
    <xf numFmtId="0" fontId="31" fillId="18" borderId="166" xfId="277" applyFont="1" applyFill="1" applyBorder="1" applyAlignment="1">
      <alignment horizontal="center"/>
    </xf>
    <xf numFmtId="0" fontId="31" fillId="18" borderId="140" xfId="277" applyFont="1" applyFill="1" applyBorder="1" applyAlignment="1">
      <alignment horizontal="center"/>
    </xf>
    <xf numFmtId="0" fontId="31" fillId="18" borderId="185" xfId="277" applyFont="1" applyFill="1" applyBorder="1" applyAlignment="1">
      <alignment horizontal="center"/>
    </xf>
    <xf numFmtId="0" fontId="31" fillId="18" borderId="186" xfId="277" applyFont="1" applyFill="1" applyBorder="1" applyAlignment="1">
      <alignment horizontal="center"/>
    </xf>
    <xf numFmtId="191" fontId="31" fillId="18" borderId="166" xfId="277" applyNumberFormat="1" applyFont="1" applyFill="1" applyBorder="1" applyAlignment="1">
      <alignment horizontal="center"/>
    </xf>
    <xf numFmtId="191" fontId="31" fillId="18" borderId="140" xfId="277" applyNumberFormat="1" applyFont="1" applyFill="1" applyBorder="1" applyAlignment="1">
      <alignment horizontal="center"/>
    </xf>
    <xf numFmtId="10" fontId="34" fillId="33" borderId="166" xfId="277" applyNumberFormat="1" applyFont="1" applyFill="1" applyBorder="1" applyAlignment="1">
      <alignment horizontal="center"/>
    </xf>
    <xf numFmtId="10" fontId="34" fillId="33" borderId="140" xfId="277" applyNumberFormat="1" applyFont="1" applyFill="1" applyBorder="1" applyAlignment="1">
      <alignment horizontal="center"/>
    </xf>
    <xf numFmtId="10" fontId="34" fillId="18" borderId="166" xfId="277" applyNumberFormat="1" applyFont="1" applyFill="1" applyBorder="1" applyAlignment="1">
      <alignment horizontal="center"/>
    </xf>
    <xf numFmtId="10" fontId="34" fillId="18" borderId="140" xfId="277" applyNumberFormat="1" applyFont="1" applyFill="1" applyBorder="1" applyAlignment="1">
      <alignment horizontal="center"/>
    </xf>
    <xf numFmtId="10" fontId="34" fillId="18" borderId="167" xfId="277" applyNumberFormat="1" applyFont="1" applyFill="1" applyBorder="1" applyAlignment="1">
      <alignment horizontal="center"/>
    </xf>
    <xf numFmtId="10" fontId="34" fillId="18" borderId="168" xfId="277" applyNumberFormat="1" applyFont="1" applyFill="1" applyBorder="1" applyAlignment="1">
      <alignment horizontal="center"/>
    </xf>
    <xf numFmtId="0" fontId="19" fillId="0" borderId="132" xfId="277" applyFont="1" applyFill="1" applyBorder="1" applyAlignment="1">
      <alignment horizontal="center" vertical="center"/>
    </xf>
    <xf numFmtId="0" fontId="19" fillId="0" borderId="67" xfId="277" applyFont="1" applyFill="1" applyBorder="1" applyAlignment="1">
      <alignment horizontal="center" vertical="center"/>
    </xf>
    <xf numFmtId="0" fontId="21" fillId="23" borderId="164" xfId="277" applyFont="1" applyFill="1" applyBorder="1" applyAlignment="1">
      <alignment horizontal="center" vertical="center"/>
    </xf>
    <xf numFmtId="0" fontId="21" fillId="23" borderId="128" xfId="277" applyFont="1" applyFill="1" applyBorder="1" applyAlignment="1">
      <alignment horizontal="center" vertical="center"/>
    </xf>
    <xf numFmtId="0" fontId="27" fillId="24" borderId="4" xfId="0" applyFont="1" applyFill="1" applyBorder="1" applyAlignment="1">
      <alignment horizontal="center" vertical="center" wrapText="1"/>
    </xf>
    <xf numFmtId="0" fontId="27" fillId="24" borderId="169" xfId="0" applyFont="1" applyFill="1" applyBorder="1" applyAlignment="1">
      <alignment horizontal="center" vertical="center" wrapText="1"/>
    </xf>
    <xf numFmtId="0" fontId="26" fillId="24" borderId="5" xfId="0" applyFont="1" applyFill="1" applyBorder="1" applyAlignment="1">
      <alignment horizontal="left" vertical="center" wrapText="1"/>
    </xf>
    <xf numFmtId="0" fontId="26" fillId="24" borderId="170" xfId="0" applyFont="1" applyFill="1" applyBorder="1" applyAlignment="1">
      <alignment horizontal="left" vertical="center" wrapText="1"/>
    </xf>
    <xf numFmtId="0" fontId="26" fillId="24" borderId="87" xfId="0" applyFont="1" applyFill="1" applyBorder="1" applyAlignment="1">
      <alignment horizontal="left" vertical="center" wrapText="1"/>
    </xf>
    <xf numFmtId="0" fontId="21" fillId="17" borderId="164" xfId="277" applyFont="1" applyFill="1" applyBorder="1" applyAlignment="1">
      <alignment horizontal="center" vertical="center"/>
    </xf>
    <xf numFmtId="0" fontId="21" fillId="17" borderId="128" xfId="277" applyFont="1" applyFill="1" applyBorder="1" applyAlignment="1">
      <alignment horizontal="center" vertical="center"/>
    </xf>
    <xf numFmtId="0" fontId="21" fillId="17" borderId="175" xfId="277" applyFont="1" applyFill="1" applyBorder="1" applyAlignment="1">
      <alignment horizontal="center" vertical="center"/>
    </xf>
    <xf numFmtId="0" fontId="21" fillId="17" borderId="177" xfId="277" applyFont="1" applyFill="1" applyBorder="1" applyAlignment="1">
      <alignment horizontal="center" vertical="center"/>
    </xf>
    <xf numFmtId="0" fontId="17" fillId="0" borderId="182" xfId="277" applyFont="1" applyFill="1" applyBorder="1" applyAlignment="1">
      <alignment horizontal="center"/>
    </xf>
    <xf numFmtId="0" fontId="17" fillId="0" borderId="181" xfId="277" applyFont="1" applyFill="1" applyBorder="1" applyAlignment="1">
      <alignment horizontal="center"/>
    </xf>
    <xf numFmtId="0" fontId="17" fillId="0" borderId="184" xfId="277" applyFont="1" applyFill="1" applyBorder="1" applyAlignment="1">
      <alignment horizontal="center"/>
    </xf>
    <xf numFmtId="0" fontId="35" fillId="19" borderId="172" xfId="277" applyFont="1" applyFill="1" applyBorder="1" applyAlignment="1">
      <alignment horizontal="center" vertical="center"/>
    </xf>
    <xf numFmtId="0" fontId="35" fillId="19" borderId="180" xfId="277" applyFont="1" applyFill="1" applyBorder="1" applyAlignment="1">
      <alignment horizontal="center" vertical="center"/>
    </xf>
    <xf numFmtId="0" fontId="35" fillId="19" borderId="173" xfId="277" applyFont="1" applyFill="1" applyBorder="1" applyAlignment="1">
      <alignment horizontal="center" vertical="center"/>
    </xf>
    <xf numFmtId="0" fontId="35" fillId="19" borderId="173" xfId="277" applyNumberFormat="1" applyFont="1" applyFill="1" applyBorder="1" applyAlignment="1">
      <alignment horizontal="center" vertical="center" wrapText="1"/>
    </xf>
    <xf numFmtId="0" fontId="35" fillId="19" borderId="180" xfId="277" applyNumberFormat="1" applyFont="1" applyFill="1" applyBorder="1" applyAlignment="1">
      <alignment horizontal="center" vertical="center" wrapText="1"/>
    </xf>
    <xf numFmtId="9" fontId="28" fillId="15" borderId="191" xfId="277" applyNumberFormat="1" applyFont="1" applyFill="1" applyBorder="1" applyAlignment="1">
      <alignment horizontal="center" vertical="center"/>
    </xf>
    <xf numFmtId="9" fontId="28" fillId="15" borderId="192" xfId="277" applyNumberFormat="1" applyFont="1" applyFill="1" applyBorder="1" applyAlignment="1">
      <alignment horizontal="center" vertical="center"/>
    </xf>
    <xf numFmtId="9" fontId="28" fillId="15" borderId="193" xfId="277" applyNumberFormat="1" applyFont="1" applyFill="1" applyBorder="1" applyAlignment="1">
      <alignment horizontal="center" vertical="center"/>
    </xf>
    <xf numFmtId="9" fontId="28" fillId="0" borderId="193" xfId="277" applyNumberFormat="1" applyFont="1" applyFill="1" applyBorder="1" applyAlignment="1">
      <alignment horizontal="center" vertical="center"/>
    </xf>
    <xf numFmtId="9" fontId="28" fillId="0" borderId="192" xfId="277" applyNumberFormat="1" applyFont="1" applyFill="1" applyBorder="1" applyAlignment="1">
      <alignment horizontal="center" vertical="center"/>
    </xf>
    <xf numFmtId="0" fontId="17" fillId="23" borderId="176" xfId="277" applyFont="1" applyFill="1" applyBorder="1" applyAlignment="1">
      <alignment horizontal="center" vertical="center"/>
    </xf>
    <xf numFmtId="0" fontId="17" fillId="23" borderId="189" xfId="277" applyFont="1" applyFill="1" applyBorder="1" applyAlignment="1">
      <alignment horizontal="center" vertical="center"/>
    </xf>
    <xf numFmtId="0" fontId="17" fillId="23" borderId="178" xfId="277" applyFont="1" applyFill="1" applyBorder="1" applyAlignment="1">
      <alignment horizontal="center" vertical="center"/>
    </xf>
    <xf numFmtId="0" fontId="17" fillId="23" borderId="190" xfId="277" applyFont="1" applyFill="1" applyBorder="1" applyAlignment="1">
      <alignment horizontal="center" vertical="center"/>
    </xf>
    <xf numFmtId="0" fontId="17" fillId="15" borderId="122" xfId="277" applyFont="1" applyFill="1" applyBorder="1" applyAlignment="1">
      <alignment horizontal="left"/>
    </xf>
    <xf numFmtId="0" fontId="0" fillId="0" borderId="122" xfId="0" applyBorder="1" applyAlignment="1"/>
    <xf numFmtId="0" fontId="0" fillId="0" borderId="123" xfId="0" applyBorder="1" applyAlignment="1"/>
    <xf numFmtId="188" fontId="31" fillId="18" borderId="139" xfId="277" applyNumberFormat="1" applyFont="1" applyFill="1" applyBorder="1" applyAlignment="1">
      <alignment horizontal="center"/>
    </xf>
    <xf numFmtId="188" fontId="31" fillId="18" borderId="140" xfId="277" applyNumberFormat="1" applyFont="1" applyFill="1" applyBorder="1" applyAlignment="1">
      <alignment horizontal="center"/>
    </xf>
    <xf numFmtId="0" fontId="17" fillId="15" borderId="0" xfId="277" applyFont="1" applyFill="1" applyBorder="1" applyAlignment="1">
      <alignment horizontal="left"/>
    </xf>
    <xf numFmtId="0" fontId="21" fillId="19" borderId="2" xfId="277" applyFont="1" applyFill="1" applyBorder="1" applyAlignment="1">
      <alignment horizontal="center" vertical="center"/>
    </xf>
    <xf numFmtId="0" fontId="26" fillId="24" borderId="2" xfId="0" applyFont="1" applyFill="1" applyBorder="1" applyAlignment="1">
      <alignment horizontal="left" vertical="center" wrapText="1"/>
    </xf>
    <xf numFmtId="0" fontId="21" fillId="17" borderId="132" xfId="277" applyFont="1" applyFill="1" applyBorder="1" applyAlignment="1">
      <alignment horizontal="center" vertical="center" wrapText="1"/>
    </xf>
    <xf numFmtId="0" fontId="21" fillId="17" borderId="136" xfId="277" applyFont="1" applyFill="1" applyBorder="1" applyAlignment="1">
      <alignment horizontal="center" vertical="center" wrapText="1"/>
    </xf>
    <xf numFmtId="0" fontId="17" fillId="18" borderId="133" xfId="277" applyNumberFormat="1" applyFont="1" applyFill="1" applyBorder="1" applyAlignment="1">
      <alignment horizontal="center" vertical="center"/>
    </xf>
    <xf numFmtId="0" fontId="17" fillId="18" borderId="137" xfId="277" applyNumberFormat="1" applyFont="1" applyFill="1" applyBorder="1" applyAlignment="1">
      <alignment horizontal="center" vertical="center"/>
    </xf>
    <xf numFmtId="0" fontId="33" fillId="33" borderId="0" xfId="277" applyNumberFormat="1" applyFont="1" applyFill="1" applyAlignment="1">
      <alignment horizontal="left" vertical="top" wrapText="1"/>
    </xf>
    <xf numFmtId="0" fontId="17" fillId="15" borderId="0" xfId="277" applyFont="1" applyFill="1" applyAlignment="1">
      <alignment horizontal="left" vertical="top" wrapText="1"/>
    </xf>
    <xf numFmtId="58" fontId="21" fillId="19" borderId="2" xfId="277" applyNumberFormat="1" applyFont="1" applyFill="1" applyBorder="1" applyAlignment="1">
      <alignment horizontal="center" vertical="center"/>
    </xf>
    <xf numFmtId="0" fontId="26" fillId="24" borderId="2" xfId="230" applyFont="1" applyFill="1" applyBorder="1" applyAlignment="1">
      <alignment horizontal="center" vertical="center" wrapText="1"/>
    </xf>
    <xf numFmtId="58" fontId="21" fillId="19" borderId="120" xfId="277" applyNumberFormat="1" applyFont="1" applyFill="1" applyBorder="1" applyAlignment="1">
      <alignment horizontal="center" vertical="center"/>
    </xf>
    <xf numFmtId="58" fontId="21" fillId="19" borderId="121" xfId="277" applyNumberFormat="1" applyFont="1" applyFill="1" applyBorder="1" applyAlignment="1">
      <alignment horizontal="center" vertical="center"/>
    </xf>
    <xf numFmtId="0" fontId="26" fillId="24" borderId="2" xfId="0" applyFont="1" applyFill="1" applyBorder="1" applyAlignment="1">
      <alignment horizontal="center" vertical="center"/>
    </xf>
    <xf numFmtId="58" fontId="21" fillId="19" borderId="5" xfId="277" applyNumberFormat="1" applyFont="1" applyFill="1" applyBorder="1" applyAlignment="1">
      <alignment horizontal="center" vertical="center" wrapText="1"/>
    </xf>
    <xf numFmtId="58" fontId="21" fillId="19" borderId="87" xfId="277" applyNumberFormat="1" applyFont="1" applyFill="1" applyBorder="1" applyAlignment="1">
      <alignment horizontal="center" vertical="center" wrapText="1"/>
    </xf>
    <xf numFmtId="58" fontId="21" fillId="19" borderId="2" xfId="277" applyNumberFormat="1" applyFont="1" applyFill="1" applyBorder="1" applyAlignment="1">
      <alignment horizontal="center" vertical="center" wrapText="1"/>
    </xf>
    <xf numFmtId="58" fontId="21" fillId="19" borderId="5" xfId="277" applyNumberFormat="1" applyFont="1" applyFill="1" applyBorder="1" applyAlignment="1">
      <alignment horizontal="center" vertical="center"/>
    </xf>
    <xf numFmtId="58" fontId="21" fillId="19" borderId="87" xfId="277" applyNumberFormat="1" applyFont="1" applyFill="1" applyBorder="1" applyAlignment="1">
      <alignment horizontal="center" vertical="center"/>
    </xf>
    <xf numFmtId="0" fontId="26" fillId="24" borderId="2" xfId="0" applyFont="1" applyFill="1" applyBorder="1" applyAlignment="1">
      <alignment horizontal="center" vertical="center" wrapText="1"/>
    </xf>
    <xf numFmtId="0" fontId="17" fillId="0" borderId="108" xfId="277" applyBorder="1" applyAlignment="1">
      <alignment horizontal="center" vertical="center"/>
    </xf>
    <xf numFmtId="0" fontId="17" fillId="0" borderId="109" xfId="277" applyBorder="1" applyAlignment="1">
      <alignment horizontal="center" vertical="center"/>
    </xf>
    <xf numFmtId="58" fontId="17" fillId="23" borderId="88" xfId="277" applyNumberFormat="1" applyFont="1" applyFill="1" applyBorder="1" applyAlignment="1">
      <alignment horizontal="center" vertical="center" wrapText="1"/>
    </xf>
    <xf numFmtId="58" fontId="17" fillId="23" borderId="89" xfId="277" applyNumberFormat="1" applyFont="1" applyFill="1" applyBorder="1" applyAlignment="1">
      <alignment horizontal="center" vertical="center" wrapText="1"/>
    </xf>
    <xf numFmtId="0" fontId="24" fillId="0" borderId="97" xfId="277" applyFont="1" applyBorder="1" applyAlignment="1">
      <alignment horizontal="center" vertical="center"/>
    </xf>
    <xf numFmtId="0" fontId="24" fillId="0" borderId="98" xfId="277" applyFont="1" applyBorder="1" applyAlignment="1">
      <alignment horizontal="center" vertical="center"/>
    </xf>
    <xf numFmtId="0" fontId="24" fillId="0" borderId="101" xfId="277" applyFont="1" applyBorder="1" applyAlignment="1">
      <alignment horizontal="center" vertical="center"/>
    </xf>
    <xf numFmtId="0" fontId="24" fillId="0" borderId="102" xfId="277" applyFont="1" applyBorder="1" applyAlignment="1">
      <alignment horizontal="center" vertical="center"/>
    </xf>
    <xf numFmtId="0" fontId="24" fillId="0" borderId="1" xfId="277" applyFont="1" applyBorder="1" applyAlignment="1">
      <alignment horizontal="center" vertical="center"/>
    </xf>
    <xf numFmtId="0" fontId="24" fillId="0" borderId="103" xfId="277" applyFont="1" applyBorder="1" applyAlignment="1">
      <alignment horizontal="center" vertical="center"/>
    </xf>
    <xf numFmtId="0" fontId="24" fillId="0" borderId="85" xfId="277" applyFont="1" applyBorder="1" applyAlignment="1">
      <alignment horizontal="center" vertical="center"/>
    </xf>
    <xf numFmtId="0" fontId="24" fillId="0" borderId="91" xfId="277" applyFont="1" applyBorder="1" applyAlignment="1">
      <alignment horizontal="center" vertical="center"/>
    </xf>
    <xf numFmtId="58" fontId="17" fillId="23" borderId="110" xfId="277" applyNumberFormat="1" applyFont="1" applyFill="1" applyBorder="1" applyAlignment="1">
      <alignment horizontal="center" vertical="center" wrapText="1"/>
    </xf>
    <xf numFmtId="58" fontId="17" fillId="23" borderId="111" xfId="277" applyNumberFormat="1" applyFont="1" applyFill="1" applyBorder="1" applyAlignment="1">
      <alignment horizontal="center" vertical="center" wrapText="1"/>
    </xf>
    <xf numFmtId="58" fontId="17" fillId="23" borderId="112" xfId="277" applyNumberFormat="1" applyFont="1" applyFill="1" applyBorder="1" applyAlignment="1">
      <alignment horizontal="center" vertical="center" wrapText="1"/>
    </xf>
    <xf numFmtId="0" fontId="24" fillId="0" borderId="27" xfId="277" applyFont="1" applyBorder="1" applyAlignment="1">
      <alignment horizontal="left" vertical="center"/>
    </xf>
    <xf numFmtId="0" fontId="24" fillId="0" borderId="28" xfId="277" applyFont="1" applyBorder="1" applyAlignment="1">
      <alignment horizontal="left" vertical="center"/>
    </xf>
    <xf numFmtId="0" fontId="24" fillId="0" borderId="98" xfId="277" applyFont="1" applyBorder="1" applyAlignment="1">
      <alignment horizontal="left" vertical="center"/>
    </xf>
    <xf numFmtId="0" fontId="24" fillId="0" borderId="118" xfId="277" applyFont="1" applyBorder="1" applyAlignment="1">
      <alignment horizontal="left" vertical="center"/>
    </xf>
    <xf numFmtId="0" fontId="24" fillId="0" borderId="99" xfId="277" applyFont="1" applyBorder="1" applyAlignment="1">
      <alignment horizontal="left" vertical="center"/>
    </xf>
    <xf numFmtId="0" fontId="24" fillId="0" borderId="102" xfId="277" applyFont="1" applyBorder="1" applyAlignment="1">
      <alignment horizontal="left" vertical="center"/>
    </xf>
    <xf numFmtId="0" fontId="24" fillId="0" borderId="27" xfId="277" applyFont="1" applyBorder="1" applyAlignment="1">
      <alignment horizontal="center" vertical="center"/>
    </xf>
    <xf numFmtId="58" fontId="21" fillId="19" borderId="80" xfId="277" applyNumberFormat="1" applyFont="1" applyFill="1" applyBorder="1" applyAlignment="1">
      <alignment horizontal="center" vertical="center" wrapText="1"/>
    </xf>
    <xf numFmtId="58" fontId="21" fillId="19" borderId="84" xfId="277" applyNumberFormat="1" applyFont="1" applyFill="1" applyBorder="1" applyAlignment="1">
      <alignment horizontal="center" vertical="center" wrapText="1"/>
    </xf>
    <xf numFmtId="181" fontId="23" fillId="17" borderId="88" xfId="111" applyNumberFormat="1" applyFont="1" applyFill="1" applyBorder="1" applyAlignment="1">
      <alignment horizontal="center" vertical="center" wrapText="1"/>
    </xf>
    <xf numFmtId="181" fontId="23" fillId="17" borderId="85" xfId="111" applyNumberFormat="1" applyFont="1" applyFill="1" applyBorder="1" applyAlignment="1">
      <alignment horizontal="center" vertical="center" wrapText="1"/>
    </xf>
    <xf numFmtId="0" fontId="17" fillId="18" borderId="89" xfId="277" applyFill="1" applyBorder="1" applyAlignment="1">
      <alignment horizontal="center" vertical="center"/>
    </xf>
    <xf numFmtId="0" fontId="17" fillId="18" borderId="91" xfId="277" applyFill="1" applyBorder="1" applyAlignment="1">
      <alignment horizontal="center" vertical="center"/>
    </xf>
    <xf numFmtId="58" fontId="21" fillId="19" borderId="90" xfId="277" applyNumberFormat="1" applyFont="1" applyFill="1" applyBorder="1" applyAlignment="1">
      <alignment horizontal="center" vertical="center" wrapText="1"/>
    </xf>
    <xf numFmtId="58" fontId="21" fillId="19" borderId="92" xfId="277" applyNumberFormat="1" applyFont="1" applyFill="1" applyBorder="1" applyAlignment="1">
      <alignment horizontal="center" vertical="center" wrapText="1"/>
    </xf>
    <xf numFmtId="58" fontId="21" fillId="19" borderId="93" xfId="277" applyNumberFormat="1" applyFont="1" applyFill="1" applyBorder="1" applyAlignment="1">
      <alignment horizontal="center" vertical="center" wrapText="1"/>
    </xf>
    <xf numFmtId="181" fontId="23" fillId="19" borderId="90" xfId="111" applyNumberFormat="1" applyFont="1" applyFill="1" applyBorder="1" applyAlignment="1">
      <alignment horizontal="center" vertical="center" wrapText="1"/>
    </xf>
    <xf numFmtId="181" fontId="23" fillId="19" borderId="93" xfId="111" applyNumberFormat="1" applyFont="1" applyFill="1" applyBorder="1" applyAlignment="1">
      <alignment horizontal="center" vertical="center" wrapText="1"/>
    </xf>
    <xf numFmtId="181" fontId="23" fillId="19" borderId="94" xfId="111" applyNumberFormat="1" applyFont="1" applyFill="1" applyBorder="1" applyAlignment="1">
      <alignment horizontal="center" vertical="center" wrapText="1"/>
    </xf>
    <xf numFmtId="181" fontId="23" fillId="19" borderId="104" xfId="111" applyNumberFormat="1" applyFont="1" applyFill="1" applyBorder="1" applyAlignment="1">
      <alignment horizontal="center" vertical="center" wrapText="1"/>
    </xf>
    <xf numFmtId="181" fontId="23" fillId="19" borderId="105" xfId="111" applyNumberFormat="1" applyFont="1" applyFill="1" applyBorder="1" applyAlignment="1">
      <alignment horizontal="center" vertical="center" wrapText="1"/>
    </xf>
    <xf numFmtId="181" fontId="23" fillId="19" borderId="106" xfId="111" applyNumberFormat="1" applyFont="1" applyFill="1" applyBorder="1" applyAlignment="1">
      <alignment horizontal="center" vertical="center" wrapText="1"/>
    </xf>
    <xf numFmtId="181" fontId="23" fillId="19" borderId="107" xfId="111" applyNumberFormat="1" applyFont="1" applyFill="1" applyBorder="1" applyAlignment="1">
      <alignment horizontal="center" vertical="center" wrapText="1"/>
    </xf>
    <xf numFmtId="0" fontId="20" fillId="15" borderId="23" xfId="277" applyFont="1" applyFill="1" applyBorder="1" applyAlignment="1">
      <alignment horizontal="left" wrapText="1"/>
    </xf>
    <xf numFmtId="0" fontId="0" fillId="0" borderId="30" xfId="0" applyBorder="1" applyAlignment="1">
      <alignment horizontal="left"/>
    </xf>
    <xf numFmtId="193" fontId="19" fillId="18" borderId="31" xfId="277" applyNumberFormat="1" applyFont="1" applyFill="1" applyBorder="1" applyAlignment="1">
      <alignment horizontal="center" vertical="center"/>
    </xf>
    <xf numFmtId="193" fontId="19" fillId="18" borderId="32" xfId="277" applyNumberFormat="1" applyFont="1" applyFill="1" applyBorder="1" applyAlignment="1">
      <alignment horizontal="center" vertical="center"/>
    </xf>
    <xf numFmtId="0" fontId="21" fillId="20" borderId="40" xfId="277" applyFont="1" applyFill="1" applyBorder="1" applyAlignment="1">
      <alignment horizontal="center" vertical="center"/>
    </xf>
    <xf numFmtId="0" fontId="21" fillId="20" borderId="41" xfId="277" applyFont="1" applyFill="1" applyBorder="1" applyAlignment="1">
      <alignment horizontal="center" vertical="center"/>
    </xf>
    <xf numFmtId="191" fontId="1" fillId="18" borderId="44" xfId="111" applyNumberFormat="1" applyFont="1" applyFill="1" applyBorder="1" applyAlignment="1">
      <alignment horizontal="center" vertical="center" wrapText="1"/>
    </xf>
    <xf numFmtId="191" fontId="1" fillId="18" borderId="45" xfId="111" applyNumberFormat="1" applyFont="1" applyFill="1" applyBorder="1" applyAlignment="1">
      <alignment horizontal="center" vertical="center" wrapText="1"/>
    </xf>
    <xf numFmtId="0" fontId="17" fillId="16" borderId="27" xfId="277" applyFont="1" applyFill="1" applyBorder="1" applyAlignment="1">
      <alignment horizontal="left"/>
    </xf>
    <xf numFmtId="0" fontId="17" fillId="16" borderId="28" xfId="277" applyFont="1" applyFill="1" applyBorder="1" applyAlignment="1">
      <alignment horizontal="left"/>
    </xf>
    <xf numFmtId="0" fontId="17" fillId="16" borderId="29" xfId="277" applyFont="1" applyFill="1" applyBorder="1" applyAlignment="1">
      <alignment horizontal="left"/>
    </xf>
    <xf numFmtId="0" fontId="1" fillId="11" borderId="1" xfId="237" applyFont="1" applyFill="1" applyBorder="1" applyAlignment="1">
      <alignment horizontal="center" vertical="center" wrapText="1"/>
    </xf>
    <xf numFmtId="0" fontId="14" fillId="12" borderId="1" xfId="237" applyFont="1" applyFill="1" applyBorder="1" applyAlignment="1">
      <alignment horizontal="center" vertical="center" wrapText="1"/>
    </xf>
    <xf numFmtId="0" fontId="1" fillId="12" borderId="3" xfId="237" applyFont="1" applyFill="1" applyBorder="1" applyAlignment="1">
      <alignment horizontal="center" vertical="center" wrapText="1"/>
    </xf>
    <xf numFmtId="0" fontId="1" fillId="12" borderId="18" xfId="237" applyFont="1" applyFill="1" applyBorder="1" applyAlignment="1">
      <alignment horizontal="center" vertical="center" wrapText="1"/>
    </xf>
    <xf numFmtId="0" fontId="1" fillId="12" borderId="1" xfId="237" applyFont="1" applyFill="1" applyBorder="1" applyAlignment="1">
      <alignment horizontal="center" vertical="center" wrapText="1"/>
    </xf>
    <xf numFmtId="0" fontId="1" fillId="14" borderId="1" xfId="237" applyFont="1" applyFill="1" applyBorder="1" applyAlignment="1">
      <alignment horizontal="center" vertical="center" wrapText="1"/>
    </xf>
    <xf numFmtId="0" fontId="1" fillId="13" borderId="19" xfId="237" applyFont="1" applyFill="1" applyBorder="1" applyAlignment="1">
      <alignment horizontal="left" vertical="center" wrapText="1"/>
    </xf>
    <xf numFmtId="0" fontId="1" fillId="13" borderId="20" xfId="237" applyFont="1" applyFill="1" applyBorder="1" applyAlignment="1">
      <alignment horizontal="left" vertical="center" wrapText="1"/>
    </xf>
    <xf numFmtId="0" fontId="1" fillId="13" borderId="24" xfId="237" applyFont="1" applyFill="1" applyBorder="1" applyAlignment="1">
      <alignment horizontal="left" vertical="center" wrapText="1"/>
    </xf>
    <xf numFmtId="0" fontId="1" fillId="13" borderId="21" xfId="237" applyFont="1" applyFill="1" applyBorder="1" applyAlignment="1">
      <alignment horizontal="left" vertical="center" wrapText="1"/>
    </xf>
    <xf numFmtId="0" fontId="1" fillId="13" borderId="0" xfId="237" applyFont="1" applyFill="1" applyBorder="1" applyAlignment="1">
      <alignment horizontal="left" vertical="center" wrapText="1"/>
    </xf>
    <xf numFmtId="0" fontId="1" fillId="13" borderId="25" xfId="237" applyFont="1" applyFill="1" applyBorder="1" applyAlignment="1">
      <alignment horizontal="left" vertical="center" wrapText="1"/>
    </xf>
    <xf numFmtId="0" fontId="1" fillId="13" borderId="22" xfId="237" applyFont="1" applyFill="1" applyBorder="1" applyAlignment="1">
      <alignment horizontal="left" vertical="center" wrapText="1"/>
    </xf>
    <xf numFmtId="0" fontId="1" fillId="13" borderId="23" xfId="237" applyFont="1" applyFill="1" applyBorder="1" applyAlignment="1">
      <alignment horizontal="left" vertical="center" wrapText="1"/>
    </xf>
    <xf numFmtId="0" fontId="1" fillId="13" borderId="26" xfId="237" applyFont="1" applyFill="1" applyBorder="1" applyAlignment="1">
      <alignment horizontal="left" vertical="center" wrapText="1"/>
    </xf>
    <xf numFmtId="0" fontId="11" fillId="8" borderId="7" xfId="285" applyFont="1" applyFill="1" applyBorder="1" applyAlignment="1">
      <alignment horizontal="center" vertical="center" wrapText="1" readingOrder="1"/>
    </xf>
    <xf numFmtId="0" fontId="11" fillId="8" borderId="8" xfId="285" applyFont="1" applyFill="1" applyBorder="1" applyAlignment="1">
      <alignment horizontal="center" vertical="center" wrapText="1" readingOrder="1"/>
    </xf>
    <xf numFmtId="0" fontId="11" fillId="8" borderId="6" xfId="285" applyFont="1" applyFill="1" applyBorder="1" applyAlignment="1">
      <alignment horizontal="center" vertical="center" wrapText="1" readingOrder="1"/>
    </xf>
    <xf numFmtId="0" fontId="12" fillId="9" borderId="11" xfId="285" applyFont="1" applyFill="1" applyBorder="1" applyAlignment="1">
      <alignment horizontal="left" vertical="top" wrapText="1" readingOrder="1"/>
    </xf>
    <xf numFmtId="0" fontId="12" fillId="9" borderId="12" xfId="285" applyFont="1" applyFill="1" applyBorder="1" applyAlignment="1">
      <alignment horizontal="left" vertical="top" wrapText="1" readingOrder="1"/>
    </xf>
    <xf numFmtId="0" fontId="12" fillId="9" borderId="10" xfId="285" applyFont="1" applyFill="1" applyBorder="1" applyAlignment="1">
      <alignment horizontal="left" vertical="top" wrapText="1" readingOrder="1"/>
    </xf>
    <xf numFmtId="0" fontId="12" fillId="10" borderId="15" xfId="285" applyFont="1" applyFill="1" applyBorder="1" applyAlignment="1">
      <alignment vertical="center" wrapText="1" readingOrder="1"/>
    </xf>
    <xf numFmtId="0" fontId="12" fillId="10" borderId="16" xfId="285" applyFont="1" applyFill="1" applyBorder="1" applyAlignment="1">
      <alignment vertical="center" wrapText="1" readingOrder="1"/>
    </xf>
    <xf numFmtId="0" fontId="12" fillId="10" borderId="14" xfId="285" applyFont="1" applyFill="1" applyBorder="1" applyAlignment="1">
      <alignment vertical="center" wrapText="1" readingOrder="1"/>
    </xf>
    <xf numFmtId="0" fontId="2" fillId="0" borderId="0" xfId="285" applyFont="1" applyAlignment="1">
      <alignment horizontal="left" vertical="top" wrapText="1"/>
    </xf>
    <xf numFmtId="0" fontId="13" fillId="0" borderId="0" xfId="285" applyAlignment="1">
      <alignment horizontal="left" vertical="top" wrapText="1"/>
    </xf>
  </cellXfs>
  <cellStyles count="332">
    <cellStyle name="_Yanlian-CRS-CMMI ML4-SERVICE PLAN_20080408" xfId="41"/>
    <cellStyle name="_Yanlian-CRS-CMMI ML4-SERVICE PLAN_20080408 2" xfId="20"/>
    <cellStyle name="_项目度量管理模版323" xfId="45"/>
    <cellStyle name="_项目度量管理模版323 2" xfId="36"/>
    <cellStyle name="_项目预算模板(成本)" xfId="17"/>
    <cellStyle name="_项目预算模板(成本) 2" xfId="46"/>
    <cellStyle name="0,0_x000d__x000a_NA_x000d__x000a_" xfId="16"/>
    <cellStyle name="0,0_x000d__x000a_NA_x000d__x000a_ 2" xfId="49"/>
    <cellStyle name="20% - Accent1" xfId="43"/>
    <cellStyle name="20% - Accent1 2" xfId="33"/>
    <cellStyle name="20% - Accent2" xfId="28"/>
    <cellStyle name="20% - Accent2 2" xfId="23"/>
    <cellStyle name="20% - Accent3" xfId="30"/>
    <cellStyle name="20% - Accent3 2" xfId="26"/>
    <cellStyle name="20% - Accent4" xfId="3"/>
    <cellStyle name="20% - Accent4 2" xfId="51"/>
    <cellStyle name="20% - Accent5" xfId="52"/>
    <cellStyle name="20% - Accent5 2" xfId="53"/>
    <cellStyle name="20% - Accent6" xfId="54"/>
    <cellStyle name="20% - Accent6 2" xfId="55"/>
    <cellStyle name="20% - 强调文字颜色 1 2" xfId="56"/>
    <cellStyle name="20% - 强调文字颜色 2 2" xfId="58"/>
    <cellStyle name="20% - 强调文字颜色 3 2" xfId="60"/>
    <cellStyle name="20% - 强调文字颜色 4 2" xfId="62"/>
    <cellStyle name="20% - 强调文字颜色 5 2" xfId="64"/>
    <cellStyle name="20% - 强调文字颜色 6 2" xfId="65"/>
    <cellStyle name="40% - Accent1" xfId="66"/>
    <cellStyle name="40% - Accent1 2" xfId="67"/>
    <cellStyle name="40% - Accent2" xfId="68"/>
    <cellStyle name="40% - Accent2 2" xfId="69"/>
    <cellStyle name="40% - Accent3" xfId="70"/>
    <cellStyle name="40% - Accent3 2" xfId="71"/>
    <cellStyle name="40% - Accent4" xfId="74"/>
    <cellStyle name="40% - Accent4 2" xfId="77"/>
    <cellStyle name="40% - Accent5" xfId="79"/>
    <cellStyle name="40% - Accent5 2" xfId="80"/>
    <cellStyle name="40% - Accent6" xfId="82"/>
    <cellStyle name="40% - Accent6 2" xfId="84"/>
    <cellStyle name="40% - 强调文字颜色 1 2" xfId="86"/>
    <cellStyle name="40% - 强调文字颜色 2 2" xfId="87"/>
    <cellStyle name="40% - 强调文字颜色 3 2" xfId="88"/>
    <cellStyle name="40% - 强调文字颜色 4 2" xfId="22"/>
    <cellStyle name="40% - 强调文字颜色 5 2" xfId="89"/>
    <cellStyle name="40% - 强调文字颜色 6 2" xfId="90"/>
    <cellStyle name="60% - Accent1" xfId="91"/>
    <cellStyle name="60% - Accent1 2" xfId="92"/>
    <cellStyle name="60% - Accent2" xfId="95"/>
    <cellStyle name="60% - Accent2 2" xfId="97"/>
    <cellStyle name="60% - Accent3" xfId="99"/>
    <cellStyle name="60% - Accent3 2" xfId="102"/>
    <cellStyle name="60% - Accent4" xfId="104"/>
    <cellStyle name="60% - Accent4 2" xfId="106"/>
    <cellStyle name="60% - Accent5" xfId="109"/>
    <cellStyle name="60% - Accent5 2" xfId="110"/>
    <cellStyle name="60% - Accent6" xfId="112"/>
    <cellStyle name="60% - Accent6 2" xfId="113"/>
    <cellStyle name="60% - 强调文字颜色 1 2" xfId="115"/>
    <cellStyle name="60% - 强调文字颜色 2 2" xfId="117"/>
    <cellStyle name="60% - 强调文字颜色 3 2" xfId="118"/>
    <cellStyle name="60% - 强调文字颜色 4 2" xfId="120"/>
    <cellStyle name="60% - 强调文字颜色 5 2" xfId="121"/>
    <cellStyle name="60% - 强调文字颜色 6 2" xfId="122"/>
    <cellStyle name="Accent1" xfId="124"/>
    <cellStyle name="Accent1 - 20%" xfId="42"/>
    <cellStyle name="Accent1 - 20% 2" xfId="32"/>
    <cellStyle name="Accent1 - 40%" xfId="125"/>
    <cellStyle name="Accent1 - 40% 2" xfId="126"/>
    <cellStyle name="Accent1 - 60%" xfId="127"/>
    <cellStyle name="Accent1 - 60% 2" xfId="128"/>
    <cellStyle name="Accent1 2" xfId="129"/>
    <cellStyle name="Accent2" xfId="132"/>
    <cellStyle name="Accent2 - 20%" xfId="133"/>
    <cellStyle name="Accent2 - 20% 2" xfId="134"/>
    <cellStyle name="Accent2 - 40%" xfId="1"/>
    <cellStyle name="Accent2 - 40% 2" xfId="31"/>
    <cellStyle name="Accent2 - 60%" xfId="7"/>
    <cellStyle name="Accent2 - 60% 2" xfId="136"/>
    <cellStyle name="Accent2 2" xfId="138"/>
    <cellStyle name="Accent2 3" xfId="139"/>
    <cellStyle name="Accent3" xfId="140"/>
    <cellStyle name="Accent3 - 20%" xfId="142"/>
    <cellStyle name="Accent3 - 20% 2" xfId="143"/>
    <cellStyle name="Accent3 - 40%" xfId="144"/>
    <cellStyle name="Accent3 - 40% 2" xfId="145"/>
    <cellStyle name="Accent3 - 60%" xfId="147"/>
    <cellStyle name="Accent3 - 60% 2" xfId="148"/>
    <cellStyle name="Accent3 2" xfId="149"/>
    <cellStyle name="Accent4" xfId="150"/>
    <cellStyle name="Accent4 - 20%" xfId="152"/>
    <cellStyle name="Accent4 - 20% 2" xfId="153"/>
    <cellStyle name="Accent4 - 40%" xfId="154"/>
    <cellStyle name="Accent4 - 40% 2" xfId="157"/>
    <cellStyle name="Accent4 - 60%" xfId="158"/>
    <cellStyle name="Accent4 - 60% 2" xfId="159"/>
    <cellStyle name="Accent4 2" xfId="161"/>
    <cellStyle name="Accent5" xfId="162"/>
    <cellStyle name="Accent5 - 20%" xfId="163"/>
    <cellStyle name="Accent5 - 20% 2" xfId="164"/>
    <cellStyle name="Accent5 - 40%" xfId="165"/>
    <cellStyle name="Accent5 - 40% 2" xfId="167"/>
    <cellStyle name="Accent5 - 60%" xfId="169"/>
    <cellStyle name="Accent5 - 60% 2" xfId="171"/>
    <cellStyle name="Accent5 2" xfId="141"/>
    <cellStyle name="Accent6" xfId="160"/>
    <cellStyle name="Accent6 - 20%" xfId="172"/>
    <cellStyle name="Accent6 - 20% 2" xfId="173"/>
    <cellStyle name="Accent6 - 40%" xfId="156"/>
    <cellStyle name="Accent6 - 40% 2" xfId="174"/>
    <cellStyle name="Accent6 - 60%" xfId="175"/>
    <cellStyle name="Accent6 - 60% 2" xfId="2"/>
    <cellStyle name="Accent6 2" xfId="18"/>
    <cellStyle name="Bad" xfId="101"/>
    <cellStyle name="Bad 2" xfId="176"/>
    <cellStyle name="Calc Currency (0)" xfId="177"/>
    <cellStyle name="Calc Currency (0) 2" xfId="178"/>
    <cellStyle name="Calculation" xfId="44"/>
    <cellStyle name="Calculation 2" xfId="35"/>
    <cellStyle name="Check Cell" xfId="180"/>
    <cellStyle name="Check Cell 2" xfId="182"/>
    <cellStyle name="Emphasis 1" xfId="11"/>
    <cellStyle name="Emphasis 1 2" xfId="146"/>
    <cellStyle name="Emphasis 2" xfId="183"/>
    <cellStyle name="Emphasis 2 2" xfId="40"/>
    <cellStyle name="Emphasis 3" xfId="184"/>
    <cellStyle name="Emphasis 3 2" xfId="185"/>
    <cellStyle name="Explanatory Text" xfId="187"/>
    <cellStyle name="Explanatory Text 2" xfId="189"/>
    <cellStyle name="Good" xfId="193"/>
    <cellStyle name="Good 2" xfId="194"/>
    <cellStyle name="Grey" xfId="48"/>
    <cellStyle name="Grey 2" xfId="195"/>
    <cellStyle name="Header1" xfId="197"/>
    <cellStyle name="Header2" xfId="198"/>
    <cellStyle name="Heading 1" xfId="201"/>
    <cellStyle name="Heading 1 2" xfId="203"/>
    <cellStyle name="Heading 2" xfId="59"/>
    <cellStyle name="Heading 2 2" xfId="204"/>
    <cellStyle name="Heading 3" xfId="25"/>
    <cellStyle name="Heading 3 2" xfId="39"/>
    <cellStyle name="Heading 4" xfId="114"/>
    <cellStyle name="Heading 4 2" xfId="205"/>
    <cellStyle name="Input" xfId="21"/>
    <cellStyle name="Input [yellow]" xfId="206"/>
    <cellStyle name="Input [yellow] 2" xfId="207"/>
    <cellStyle name="Input 2" xfId="5"/>
    <cellStyle name="Input_2011年佰钧成组织度量数据表-提交" xfId="208"/>
    <cellStyle name="Linked Cell" xfId="210"/>
    <cellStyle name="Linked Cell 2" xfId="211"/>
    <cellStyle name="LISAM" xfId="196"/>
    <cellStyle name="LISAM 2" xfId="131"/>
    <cellStyle name="Milliers [0]_1" xfId="212"/>
    <cellStyle name="Milliers_1" xfId="214"/>
    <cellStyle name="Mon閠aire [0]_1OP" xfId="215"/>
    <cellStyle name="Mon閠aire_10]" xfId="217"/>
    <cellStyle name="Neutral" xfId="119"/>
    <cellStyle name="Neutral 2" xfId="218"/>
    <cellStyle name="no dec" xfId="34"/>
    <cellStyle name="no dec 2" xfId="221"/>
    <cellStyle name="Normal - Style1" xfId="73"/>
    <cellStyle name="Normal - Style1 2" xfId="76"/>
    <cellStyle name="Normal_#18-Internet" xfId="85"/>
    <cellStyle name="Note" xfId="222"/>
    <cellStyle name="Note 2" xfId="224"/>
    <cellStyle name="Output" xfId="225"/>
    <cellStyle name="Output 2" xfId="226"/>
    <cellStyle name="Percent [2]" xfId="227"/>
    <cellStyle name="Percent [2] 2" xfId="228"/>
    <cellStyle name="Sheet Title" xfId="166"/>
    <cellStyle name="Sheet Title 2" xfId="229"/>
    <cellStyle name="style" xfId="231"/>
    <cellStyle name="Style 1" xfId="233"/>
    <cellStyle name="Style 1 2" xfId="234"/>
    <cellStyle name="style 2" xfId="235"/>
    <cellStyle name="style1" xfId="236"/>
    <cellStyle name="style2" xfId="220"/>
    <cellStyle name="Title" xfId="238"/>
    <cellStyle name="Title 2" xfId="94"/>
    <cellStyle name="Total" xfId="239"/>
    <cellStyle name="Total 2" xfId="240"/>
    <cellStyle name="Warning Text" xfId="219"/>
    <cellStyle name="Warning Text 2" xfId="241"/>
    <cellStyle name="ハイパーリンク" xfId="72"/>
    <cellStyle name="ハイパーリンク 2" xfId="75"/>
    <cellStyle name="百分比" xfId="10" builtinId="5"/>
    <cellStyle name="百分比 2" xfId="243"/>
    <cellStyle name="百分比 2 2" xfId="244"/>
    <cellStyle name="百分比 2 2 2" xfId="151"/>
    <cellStyle name="百分比 2 3" xfId="245"/>
    <cellStyle name="百分比 3" xfId="246"/>
    <cellStyle name="百分比 4" xfId="14"/>
    <cellStyle name="百分比 5" xfId="15"/>
    <cellStyle name="版本" xfId="247"/>
    <cellStyle name="捠壿 [0.00]_1997 Turns杮" xfId="248"/>
    <cellStyle name="捠壿_1997 Turns7 Tu" xfId="249"/>
    <cellStyle name="标题 1 1" xfId="251"/>
    <cellStyle name="标题 1 2" xfId="252"/>
    <cellStyle name="标题 2 1" xfId="254"/>
    <cellStyle name="标题 2 2" xfId="47"/>
    <cellStyle name="标题 3 2" xfId="255"/>
    <cellStyle name="标题 4 2" xfId="256"/>
    <cellStyle name="标题 5" xfId="223"/>
    <cellStyle name="標準_22_画面設計書" xfId="257"/>
    <cellStyle name="表示済みのハイパーリンク" xfId="258"/>
    <cellStyle name="表示済みのハイパーリンク 2" xfId="19"/>
    <cellStyle name="差 2" xfId="259"/>
    <cellStyle name="差_CIENET-CRS-CMMI ML5-SERVICE PLAN_20071027" xfId="261"/>
    <cellStyle name="差_CIENET-CRS-CMMI ML5-SERVICE PLAN_20071027 2" xfId="262"/>
    <cellStyle name="差_CIENET-CRS-CMMI ML5-SERVICE PLAN_20071209" xfId="263"/>
    <cellStyle name="差_CIENET-CRS-CMMI ML5-SERVICE PLAN_20071209 2" xfId="232"/>
    <cellStyle name="差_MySoft-CRS-CMMI ML3-ServicePlan-20080118" xfId="200"/>
    <cellStyle name="差_MySoft-CRS-CMMI ML3-ServicePlan-20080118 2" xfId="202"/>
    <cellStyle name="差_NEWYULONG-CRS-CMMI ML5-SERVICE PLAN_20071125" xfId="250"/>
    <cellStyle name="差_NEWYULONG-CRS-CMMI ML5-SERVICE PLAN_20071125 2" xfId="264"/>
    <cellStyle name="差_PROJ-04-T02C 项目里程碑报告" xfId="265"/>
    <cellStyle name="差_PROJ-04-T02C 项目里程碑报告 2" xfId="266"/>
    <cellStyle name="差_REF-TEMP-PMC-项目周报" xfId="267"/>
    <cellStyle name="差_REF-TEMP-PMC-项目周报 2" xfId="213"/>
    <cellStyle name="差_YD_OPM_STANDARD_OSSP过程文档体系文件编写规范_样式" xfId="268"/>
    <cellStyle name="差_YD_OPM_STANDARD_OSSP过程文档体系文件编写规范_样式 2" xfId="269"/>
    <cellStyle name="差_决策分析" xfId="271"/>
    <cellStyle name="差_决策分析 2" xfId="27"/>
    <cellStyle name="常规" xfId="0" builtinId="0"/>
    <cellStyle name="常规 10" xfId="192"/>
    <cellStyle name="常规 11" xfId="272"/>
    <cellStyle name="常规 12" xfId="168"/>
    <cellStyle name="常规 12 2" xfId="170"/>
    <cellStyle name="常规 13" xfId="274"/>
    <cellStyle name="常规 13 2" xfId="260"/>
    <cellStyle name="常规 14" xfId="275"/>
    <cellStyle name="常规 14 2" xfId="276"/>
    <cellStyle name="常规 15" xfId="179"/>
    <cellStyle name="常规 16" xfId="277"/>
    <cellStyle name="常规 16 2" xfId="191"/>
    <cellStyle name="常规 17" xfId="278"/>
    <cellStyle name="常规 18" xfId="230"/>
    <cellStyle name="常规 2" xfId="237"/>
    <cellStyle name="常规 2 2" xfId="93"/>
    <cellStyle name="常规 2 2 12" xfId="279"/>
    <cellStyle name="常规 2 2 2" xfId="96"/>
    <cellStyle name="常规 2 3" xfId="98"/>
    <cellStyle name="常规 2 3 2" xfId="100"/>
    <cellStyle name="常规 2 4" xfId="103"/>
    <cellStyle name="常规 2 4 2" xfId="105"/>
    <cellStyle name="常规 2 5" xfId="108"/>
    <cellStyle name="常规 2 6" xfId="111"/>
    <cellStyle name="常规 2 6 2 2" xfId="280"/>
    <cellStyle name="常规 2 6 2 2 2" xfId="281"/>
    <cellStyle name="常规 2 6 2 2 3" xfId="282"/>
    <cellStyle name="常规 2 6 2 2 4" xfId="283"/>
    <cellStyle name="常规 2 6 2 2 5" xfId="57"/>
    <cellStyle name="常规 2_ODC属性分类和评估" xfId="284"/>
    <cellStyle name="常规 3" xfId="61"/>
    <cellStyle name="常规 3 2" xfId="285"/>
    <cellStyle name="常规 3 2 2" xfId="286"/>
    <cellStyle name="常规 3 3" xfId="155"/>
    <cellStyle name="常规 3 4" xfId="287"/>
    <cellStyle name="常规 3 5" xfId="289"/>
    <cellStyle name="常规 3_2011年佰钧成组织度量数据表-提交" xfId="181"/>
    <cellStyle name="常规 4" xfId="50"/>
    <cellStyle name="常规 4 2" xfId="291"/>
    <cellStyle name="常规 4_测试和验收流程" xfId="292"/>
    <cellStyle name="常规 5" xfId="116"/>
    <cellStyle name="常规 6" xfId="13"/>
    <cellStyle name="常规 7" xfId="293"/>
    <cellStyle name="常规 8" xfId="83"/>
    <cellStyle name="常规 9" xfId="294"/>
    <cellStyle name="常规_PIM003 AMS项目度量数据表 3" xfId="188"/>
    <cellStyle name="常规_PM_PR_20020401" xfId="295"/>
    <cellStyle name="常规_sst3A1" xfId="296"/>
    <cellStyle name="常规_度量数据收集参考列表-V0.1" xfId="297"/>
    <cellStyle name="超链接" xfId="8" builtinId="8"/>
    <cellStyle name="超链接 2" xfId="135"/>
    <cellStyle name="超链接 3" xfId="298"/>
    <cellStyle name="超链接 4" xfId="299"/>
    <cellStyle name="超链接 5" xfId="300"/>
    <cellStyle name="超链接 6" xfId="301"/>
    <cellStyle name="超链接 7" xfId="302"/>
    <cellStyle name="超链接 8" xfId="270"/>
    <cellStyle name="超链接 9" xfId="190"/>
    <cellStyle name="好 2" xfId="303"/>
    <cellStyle name="好_CIENET-CRS-CMMI ML5-SERVICE PLAN_20071027" xfId="304"/>
    <cellStyle name="好_CIENET-CRS-CMMI ML5-SERVICE PLAN_20071027 2" xfId="305"/>
    <cellStyle name="好_CIENET-CRS-CMMI ML5-SERVICE PLAN_20071209" xfId="306"/>
    <cellStyle name="好_CIENET-CRS-CMMI ML5-SERVICE PLAN_20071209 2" xfId="307"/>
    <cellStyle name="好_MySoft-CRS-CMMI ML3-ServicePlan-20080118" xfId="130"/>
    <cellStyle name="好_MySoft-CRS-CMMI ML3-ServicePlan-20080118 2" xfId="137"/>
    <cellStyle name="好_NEWYULONG-CRS-CMMI ML5-SERVICE PLAN_20071125" xfId="309"/>
    <cellStyle name="好_NEWYULONG-CRS-CMMI ML5-SERVICE PLAN_20071125 2" xfId="12"/>
    <cellStyle name="好_PROJ-04-T02C 项目里程碑报告" xfId="9"/>
    <cellStyle name="好_PROJ-04-T02C 项目里程碑报告 2" xfId="242"/>
    <cellStyle name="好_REF-TEMP-PMC-项目周报" xfId="310"/>
    <cellStyle name="好_REF-TEMP-PMC-项目周报 2" xfId="273"/>
    <cellStyle name="好_YD_OPM_STANDARD_OSSP过程文档体系文件编写规范_样式" xfId="253"/>
    <cellStyle name="好_YD_OPM_STANDARD_OSSP过程文档体系文件编写规范_样式 2" xfId="308"/>
    <cellStyle name="好_决策分析" xfId="311"/>
    <cellStyle name="好_决策分析 2" xfId="312"/>
    <cellStyle name="汇总 2" xfId="313"/>
    <cellStyle name="计算 2" xfId="4"/>
    <cellStyle name="检查单元格 2" xfId="209"/>
    <cellStyle name="解释性文本 2" xfId="314"/>
    <cellStyle name="禁止写入" xfId="315"/>
    <cellStyle name="警告文本 2" xfId="78"/>
    <cellStyle name="链接单元格 2" xfId="316"/>
    <cellStyle name="普通_expenses_AR-ITD (2)" xfId="24"/>
    <cellStyle name="强调文字颜色 1 2" xfId="186"/>
    <cellStyle name="强调文字颜色 2 2" xfId="317"/>
    <cellStyle name="强调文字颜色 3 2" xfId="318"/>
    <cellStyle name="强调文字颜色 4 2" xfId="107"/>
    <cellStyle name="强调文字颜色 5 2" xfId="288"/>
    <cellStyle name="强调文字颜色 6 2" xfId="319"/>
    <cellStyle name="日期" xfId="6"/>
    <cellStyle name="适中 2" xfId="38"/>
    <cellStyle name="输出 2" xfId="29"/>
    <cellStyle name="输入 2" xfId="321"/>
    <cellStyle name="填充色1" xfId="322"/>
    <cellStyle name="填充色2" xfId="63"/>
    <cellStyle name="样式 1" xfId="323"/>
    <cellStyle name="样式 1 2" xfId="324"/>
    <cellStyle name="一般_CPK" xfId="325"/>
    <cellStyle name="昗弨_1997 Turns7 Tu" xfId="326"/>
    <cellStyle name="正文" xfId="320"/>
    <cellStyle name="寘嬫愗傝 [0.00]_1997 Turnsyns Wins" xfId="199"/>
    <cellStyle name="寘嬫愗傝_1997 Turns7 Turnsy" xfId="216"/>
    <cellStyle name="注释 2" xfId="327"/>
    <cellStyle name="注释 2 2" xfId="328"/>
    <cellStyle name="注释 3" xfId="329"/>
    <cellStyle name="自动填写" xfId="37"/>
    <cellStyle name="콤마 [0]_laroux" xfId="290"/>
    <cellStyle name="콤마_laroux" xfId="81"/>
    <cellStyle name="통화 [0]_laroux" xfId="123"/>
    <cellStyle name="통화_laroux" xfId="330"/>
    <cellStyle name="표준_AP" xfId="331"/>
  </cellStyles>
  <dxfs count="96">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ill>
        <patternFill patternType="solid">
          <bgColor rgb="FFFFC7CE"/>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color indexed="20"/>
      </font>
      <fill>
        <patternFill patternType="solid">
          <bgColor indexed="45"/>
        </patternFill>
      </fill>
    </dxf>
    <dxf>
      <font>
        <b/>
        <i val="0"/>
      </font>
      <fill>
        <patternFill patternType="solid">
          <bgColor rgb="FFD7D7D7"/>
        </patternFill>
      </fill>
    </dxf>
    <dxf>
      <font>
        <b val="0"/>
        <i val="0"/>
      </font>
      <fill>
        <patternFill patternType="none"/>
      </fill>
    </dxf>
  </dxfs>
  <tableStyles count="1" defaultTableStyle="TableStyleMedium2">
    <tableStyle name="MySqlDefault" pivot="0" table="0" count="2">
      <tableStyleElement type="wholeTable" dxfId="95"/>
      <tableStyleElement type="headerRow" dxfId="94"/>
    </tableStyle>
  </tableStyles>
  <colors>
    <mruColors>
      <color rgb="FFCCFFFF"/>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6.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3.xml"/><Relationship Id="rId28" Type="http://schemas.openxmlformats.org/officeDocument/2006/relationships/externalLink" Target="externalLinks/externalLink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externalLink" Target="externalLinks/externalLink7.xml"/><Relationship Id="rId30" Type="http://schemas.openxmlformats.org/officeDocument/2006/relationships/theme" Target="theme/theme1.xml"/><Relationship Id="rId8" Type="http://schemas.openxmlformats.org/officeDocument/2006/relationships/worksheet" Target="worksheets/sheet8.xml"/></Relationships>
</file>

<file path=xl/charts/_rels/chart13.xml.rels><?xml version="1.0" encoding="UTF-8" standalone="yes"?>
<Relationships xmlns="http://schemas.openxmlformats.org/package/2006/relationships"><Relationship Id="rId1" Type="http://schemas.openxmlformats.org/officeDocument/2006/relationships/image" Target="../media/image8.jpeg"/></Relationships>
</file>

<file path=xl/charts/_rels/chart14.xml.rels><?xml version="1.0" encoding="UTF-8" standalone="yes"?>
<Relationships xmlns="http://schemas.openxmlformats.org/package/2006/relationships"><Relationship Id="rId1" Type="http://schemas.openxmlformats.org/officeDocument/2006/relationships/image" Target="../media/image8.jpeg"/></Relationships>
</file>

<file path=xl/charts/_rels/chart15.xml.rels><?xml version="1.0" encoding="UTF-8" standalone="yes"?>
<Relationships xmlns="http://schemas.openxmlformats.org/package/2006/relationships"><Relationship Id="rId1" Type="http://schemas.openxmlformats.org/officeDocument/2006/relationships/image" Target="../media/image8.jpeg"/></Relationships>
</file>

<file path=xl/charts/_rels/chart16.xml.rels><?xml version="1.0" encoding="UTF-8" standalone="yes"?>
<Relationships xmlns="http://schemas.openxmlformats.org/package/2006/relationships"><Relationship Id="rId1" Type="http://schemas.openxmlformats.org/officeDocument/2006/relationships/image" Target="../media/image8.jpeg"/></Relationships>
</file>

<file path=xl/charts/_rels/chart17.xml.rels><?xml version="1.0" encoding="UTF-8" standalone="yes"?>
<Relationships xmlns="http://schemas.openxmlformats.org/package/2006/relationships"><Relationship Id="rId1" Type="http://schemas.openxmlformats.org/officeDocument/2006/relationships/image" Target="../media/image8.jpeg"/></Relationships>
</file>

<file path=xl/charts/_rels/chart18.xml.rels><?xml version="1.0" encoding="UTF-8" standalone="yes"?>
<Relationships xmlns="http://schemas.openxmlformats.org/package/2006/relationships"><Relationship Id="rId1" Type="http://schemas.openxmlformats.org/officeDocument/2006/relationships/image" Target="../media/image8.jpeg"/></Relationships>
</file>

<file path=xl/charts/_rels/chart19.xml.rels><?xml version="1.0" encoding="UTF-8" standalone="yes"?>
<Relationships xmlns="http://schemas.openxmlformats.org/package/2006/relationships"><Relationship Id="rId1" Type="http://schemas.openxmlformats.org/officeDocument/2006/relationships/image" Target="../media/image8.jpeg"/></Relationships>
</file>

<file path=xl/charts/_rels/chart20.xml.rels><?xml version="1.0" encoding="UTF-8" standalone="yes"?>
<Relationships xmlns="http://schemas.openxmlformats.org/package/2006/relationships"><Relationship Id="rId1" Type="http://schemas.openxmlformats.org/officeDocument/2006/relationships/image" Target="../media/image8.jpeg"/></Relationships>
</file>

<file path=xl/charts/_rels/chart21.xml.rels><?xml version="1.0" encoding="UTF-8" standalone="yes"?>
<Relationships xmlns="http://schemas.openxmlformats.org/package/2006/relationships"><Relationship Id="rId1" Type="http://schemas.openxmlformats.org/officeDocument/2006/relationships/image" Target="../media/image8.jpeg"/></Relationships>
</file>

<file path=xl/charts/_rels/chart22.xml.rels><?xml version="1.0" encoding="UTF-8" standalone="yes"?>
<Relationships xmlns="http://schemas.openxmlformats.org/package/2006/relationships"><Relationship Id="rId1" Type="http://schemas.openxmlformats.org/officeDocument/2006/relationships/image" Target="../media/image8.jpeg"/></Relationships>
</file>

<file path=xl/charts/_rels/chart23.xml.rels><?xml version="1.0" encoding="UTF-8" standalone="yes"?>
<Relationships xmlns="http://schemas.openxmlformats.org/package/2006/relationships"><Relationship Id="rId1" Type="http://schemas.openxmlformats.org/officeDocument/2006/relationships/image" Target="../media/image8.jpeg"/></Relationships>
</file>

<file path=xl/charts/_rels/chart24.xml.rels><?xml version="1.0" encoding="UTF-8" standalone="yes"?>
<Relationships xmlns="http://schemas.openxmlformats.org/package/2006/relationships"><Relationship Id="rId1" Type="http://schemas.openxmlformats.org/officeDocument/2006/relationships/image" Target="../media/image8.jpeg"/></Relationships>
</file>

<file path=xl/charts/_rels/chart26.xml.rels><?xml version="1.0" encoding="UTF-8" standalone="yes"?>
<Relationships xmlns="http://schemas.openxmlformats.org/package/2006/relationships"><Relationship Id="rId1" Type="http://schemas.openxmlformats.org/officeDocument/2006/relationships/image" Target="../media/image8.jpeg"/></Relationships>
</file>

<file path=xl/charts/_rels/chart27.xml.rels><?xml version="1.0" encoding="UTF-8" standalone="yes"?>
<Relationships xmlns="http://schemas.openxmlformats.org/package/2006/relationships"><Relationship Id="rId1" Type="http://schemas.openxmlformats.org/officeDocument/2006/relationships/image" Target="../media/image8.jpeg"/></Relationships>
</file>

<file path=xl/charts/_rels/chart28.xml.rels><?xml version="1.0" encoding="UTF-8" standalone="yes"?>
<Relationships xmlns="http://schemas.openxmlformats.org/package/2006/relationships"><Relationship Id="rId1" Type="http://schemas.openxmlformats.org/officeDocument/2006/relationships/image" Target="../media/image8.jpeg"/></Relationships>
</file>

<file path=xl/charts/_rels/chart29.xml.rels><?xml version="1.0" encoding="UTF-8" standalone="yes"?>
<Relationships xmlns="http://schemas.openxmlformats.org/package/2006/relationships"><Relationship Id="rId1" Type="http://schemas.openxmlformats.org/officeDocument/2006/relationships/image" Target="../media/image8.jpeg"/></Relationships>
</file>

<file path=xl/charts/_rels/chart30.xml.rels><?xml version="1.0" encoding="UTF-8" standalone="yes"?>
<Relationships xmlns="http://schemas.openxmlformats.org/package/2006/relationships"><Relationship Id="rId1" Type="http://schemas.openxmlformats.org/officeDocument/2006/relationships/image" Target="../media/image8.jpeg"/></Relationships>
</file>

<file path=xl/charts/_rels/chart31.xml.rels><?xml version="1.0" encoding="UTF-8" standalone="yes"?>
<Relationships xmlns="http://schemas.openxmlformats.org/package/2006/relationships"><Relationship Id="rId1" Type="http://schemas.openxmlformats.org/officeDocument/2006/relationships/image" Target="../media/image8.jpeg"/></Relationships>
</file>

<file path=xl/charts/_rels/chart32.xml.rels><?xml version="1.0" encoding="UTF-8" standalone="yes"?>
<Relationships xmlns="http://schemas.openxmlformats.org/package/2006/relationships"><Relationship Id="rId1" Type="http://schemas.openxmlformats.org/officeDocument/2006/relationships/image" Target="../media/image8.jpeg"/></Relationships>
</file>

<file path=xl/charts/_rels/chart33.xml.rels><?xml version="1.0" encoding="UTF-8" standalone="yes"?>
<Relationships xmlns="http://schemas.openxmlformats.org/package/2006/relationships"><Relationship Id="rId1" Type="http://schemas.openxmlformats.org/officeDocument/2006/relationships/image" Target="../media/image8.jpeg"/></Relationships>
</file>

<file path=xl/charts/_rels/chart34.xml.rels><?xml version="1.0" encoding="UTF-8" standalone="yes"?>
<Relationships xmlns="http://schemas.openxmlformats.org/package/2006/relationships"><Relationship Id="rId1" Type="http://schemas.openxmlformats.org/officeDocument/2006/relationships/image" Target="../media/image8.jpeg"/></Relationships>
</file>

<file path=xl/charts/_rels/chart35.xml.rels><?xml version="1.0" encoding="UTF-8" standalone="yes"?>
<Relationships xmlns="http://schemas.openxmlformats.org/package/2006/relationships"><Relationship Id="rId1" Type="http://schemas.openxmlformats.org/officeDocument/2006/relationships/image" Target="../media/image8.jpeg"/></Relationships>
</file>

<file path=xl/charts/_rels/chart39.xml.rels><?xml version="1.0" encoding="UTF-8" standalone="yes"?>
<Relationships xmlns="http://schemas.openxmlformats.org/package/2006/relationships"><Relationship Id="rId1" Type="http://schemas.openxmlformats.org/officeDocument/2006/relationships/image" Target="../media/image8.jpeg"/></Relationships>
</file>

<file path=xl/charts/_rels/chart43.xml.rels><?xml version="1.0" encoding="UTF-8" standalone="yes"?>
<Relationships xmlns="http://schemas.openxmlformats.org/package/2006/relationships"><Relationship Id="rId1" Type="http://schemas.openxmlformats.org/officeDocument/2006/relationships/image" Target="../media/image8.jpeg"/></Relationships>
</file>

<file path=xl/charts/_rels/chart47.xml.rels><?xml version="1.0" encoding="UTF-8" standalone="yes"?>
<Relationships xmlns="http://schemas.openxmlformats.org/package/2006/relationships"><Relationship Id="rId1" Type="http://schemas.openxmlformats.org/officeDocument/2006/relationships/image" Target="../media/image8.jpeg"/></Relationships>
</file>

<file path=xl/charts/_rels/chart51.xml.rels><?xml version="1.0" encoding="UTF-8" standalone="yes"?>
<Relationships xmlns="http://schemas.openxmlformats.org/package/2006/relationships"><Relationship Id="rId1" Type="http://schemas.openxmlformats.org/officeDocument/2006/relationships/image" Target="../media/image8.jpeg"/></Relationships>
</file>

<file path=xl/charts/_rels/chart55.xml.rels><?xml version="1.0" encoding="UTF-8" standalone="yes"?>
<Relationships xmlns="http://schemas.openxmlformats.org/package/2006/relationships"><Relationship Id="rId1" Type="http://schemas.openxmlformats.org/officeDocument/2006/relationships/image" Target="../media/image8.jpeg"/></Relationships>
</file>

<file path=xl/charts/_rels/chart59.xml.rels><?xml version="1.0" encoding="UTF-8" standalone="yes"?>
<Relationships xmlns="http://schemas.openxmlformats.org/package/2006/relationships"><Relationship Id="rId1" Type="http://schemas.openxmlformats.org/officeDocument/2006/relationships/image" Target="../media/image8.jpeg"/></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需求规格各阶段稳定度图表</a:t>
            </a:r>
          </a:p>
        </c:rich>
      </c:tx>
      <c:overlay val="0"/>
    </c:title>
    <c:autoTitleDeleted val="0"/>
    <c:plotArea>
      <c:layout/>
      <c:barChart>
        <c:barDir val="col"/>
        <c:grouping val="clustered"/>
        <c:varyColors val="1"/>
        <c:ser>
          <c:idx val="0"/>
          <c:order val="0"/>
          <c:invertIfNegative val="0"/>
          <c:dPt>
            <c:idx val="0"/>
            <c:invertIfNegative val="0"/>
            <c:bubble3D val="0"/>
          </c:dPt>
          <c:dPt>
            <c:idx val="1"/>
            <c:invertIfNegative val="0"/>
            <c:bubble3D val="0"/>
          </c:dPt>
          <c:dPt>
            <c:idx val="2"/>
            <c:invertIfNegative val="0"/>
            <c:bubble3D val="0"/>
          </c:dPt>
          <c:dPt>
            <c:idx val="3"/>
            <c:invertIfNegative val="0"/>
            <c:bubble3D val="0"/>
          </c:dPt>
          <c:dLbls>
            <c:numFmt formatCode="#,##0.00_);[Red]\(#,##0.00\)" sourceLinked="0"/>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需求!$B$27:$B$30</c:f>
              <c:strCache>
                <c:ptCount val="4"/>
                <c:pt idx="0">
                  <c:v>需求过程</c:v>
                </c:pt>
                <c:pt idx="1">
                  <c:v>设计过程</c:v>
                </c:pt>
                <c:pt idx="2">
                  <c:v>开发过程</c:v>
                </c:pt>
                <c:pt idx="3">
                  <c:v>测试过程</c:v>
                </c:pt>
              </c:strCache>
            </c:strRef>
          </c:cat>
          <c:val>
            <c:numRef>
              <c:f>需求!$J$27:$J$30</c:f>
              <c:numCache>
                <c:formatCode>0.00_ </c:formatCode>
                <c:ptCount val="4"/>
                <c:pt idx="0">
                  <c:v>0</c:v>
                </c:pt>
                <c:pt idx="1">
                  <c:v>0</c:v>
                </c:pt>
                <c:pt idx="2">
                  <c:v>0</c:v>
                </c:pt>
                <c:pt idx="3">
                  <c:v>0</c:v>
                </c:pt>
              </c:numCache>
            </c:numRef>
          </c:val>
        </c:ser>
        <c:dLbls>
          <c:showLegendKey val="0"/>
          <c:showVal val="0"/>
          <c:showCatName val="0"/>
          <c:showSerName val="0"/>
          <c:showPercent val="0"/>
          <c:showBubbleSize val="0"/>
        </c:dLbls>
        <c:gapWidth val="150"/>
        <c:axId val="210840752"/>
        <c:axId val="210841312"/>
      </c:barChart>
      <c:catAx>
        <c:axId val="210840752"/>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10841312"/>
        <c:crosses val="autoZero"/>
        <c:auto val="1"/>
        <c:lblAlgn val="ctr"/>
        <c:lblOffset val="100"/>
        <c:noMultiLvlLbl val="0"/>
      </c:catAx>
      <c:valAx>
        <c:axId val="210841312"/>
        <c:scaling>
          <c:orientation val="minMax"/>
        </c:scaling>
        <c:delete val="0"/>
        <c:axPos val="l"/>
        <c:majorGridlines/>
        <c:numFmt formatCode="0.00_ "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10840752"/>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需求规格各阶段稳定度图表</a:t>
            </a:r>
          </a:p>
        </c:rich>
      </c:tx>
      <c:overlay val="0"/>
    </c:title>
    <c:autoTitleDeleted val="0"/>
    <c:plotArea>
      <c:layout/>
      <c:barChart>
        <c:barDir val="col"/>
        <c:grouping val="clustered"/>
        <c:varyColors val="1"/>
        <c:ser>
          <c:idx val="0"/>
          <c:order val="0"/>
          <c:invertIfNegative val="0"/>
          <c:dPt>
            <c:idx val="0"/>
            <c:invertIfNegative val="0"/>
            <c:bubble3D val="0"/>
          </c:dPt>
          <c:dPt>
            <c:idx val="1"/>
            <c:invertIfNegative val="0"/>
            <c:bubble3D val="0"/>
          </c:dPt>
          <c:dPt>
            <c:idx val="2"/>
            <c:invertIfNegative val="0"/>
            <c:bubble3D val="0"/>
          </c:dPt>
          <c:dPt>
            <c:idx val="3"/>
            <c:invertIfNegative val="0"/>
            <c:bubble3D val="0"/>
          </c:dPt>
          <c:dLbls>
            <c:numFmt formatCode="#,##0.00_);[Red]\(#,##0.00\)" sourceLinked="0"/>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需求!$B$52:$B$55</c:f>
              <c:strCache>
                <c:ptCount val="4"/>
                <c:pt idx="0">
                  <c:v>需求过程</c:v>
                </c:pt>
                <c:pt idx="1">
                  <c:v>设计过程</c:v>
                </c:pt>
                <c:pt idx="2">
                  <c:v>开发过程</c:v>
                </c:pt>
                <c:pt idx="3">
                  <c:v>测试过程</c:v>
                </c:pt>
              </c:strCache>
            </c:strRef>
          </c:cat>
          <c:val>
            <c:numRef>
              <c:f>需求!$J$52:$J$55</c:f>
              <c:numCache>
                <c:formatCode>0.00_ </c:formatCode>
                <c:ptCount val="4"/>
                <c:pt idx="0">
                  <c:v>0</c:v>
                </c:pt>
                <c:pt idx="1">
                  <c:v>0</c:v>
                </c:pt>
                <c:pt idx="2">
                  <c:v>0</c:v>
                </c:pt>
                <c:pt idx="3">
                  <c:v>0</c:v>
                </c:pt>
              </c:numCache>
            </c:numRef>
          </c:val>
        </c:ser>
        <c:dLbls>
          <c:showLegendKey val="0"/>
          <c:showVal val="0"/>
          <c:showCatName val="0"/>
          <c:showSerName val="0"/>
          <c:showPercent val="0"/>
          <c:showBubbleSize val="0"/>
        </c:dLbls>
        <c:gapWidth val="150"/>
        <c:axId val="210843552"/>
        <c:axId val="210844112"/>
      </c:barChart>
      <c:catAx>
        <c:axId val="210843552"/>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10844112"/>
        <c:crosses val="autoZero"/>
        <c:auto val="1"/>
        <c:lblAlgn val="ctr"/>
        <c:lblOffset val="100"/>
        <c:noMultiLvlLbl val="0"/>
      </c:catAx>
      <c:valAx>
        <c:axId val="210844112"/>
        <c:scaling>
          <c:orientation val="minMax"/>
        </c:scaling>
        <c:delete val="0"/>
        <c:axPos val="l"/>
        <c:majorGridlines/>
        <c:numFmt formatCode="0.00_ "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10843552"/>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客户需求</a:t>
            </a:r>
            <a:r>
              <a:rPr lang="zh-CN" altLang="zh-CN" sz="1100" b="1" i="0" u="none" strike="noStrike" baseline="0">
                <a:effectLst/>
              </a:rPr>
              <a:t>各阶段</a:t>
            </a:r>
            <a:r>
              <a:rPr lang="zh-CN" altLang="en-US" sz="1100"/>
              <a:t>稳定度图表</a:t>
            </a:r>
          </a:p>
        </c:rich>
      </c:tx>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dLbls>
            <c:numFmt formatCode="#,##0.00_);[Red]\(#,##0.00\)" sourceLinked="0"/>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需求!$B$67:$B$70</c:f>
              <c:strCache>
                <c:ptCount val="4"/>
                <c:pt idx="0">
                  <c:v>需求过程</c:v>
                </c:pt>
                <c:pt idx="1">
                  <c:v>设计过程</c:v>
                </c:pt>
                <c:pt idx="2">
                  <c:v>开发过程</c:v>
                </c:pt>
                <c:pt idx="3">
                  <c:v>测试过程</c:v>
                </c:pt>
              </c:strCache>
            </c:strRef>
          </c:cat>
          <c:val>
            <c:numRef>
              <c:f>需求!$J$67:$J$70</c:f>
              <c:numCache>
                <c:formatCode>0.00_ </c:formatCode>
                <c:ptCount val="4"/>
                <c:pt idx="0">
                  <c:v>1</c:v>
                </c:pt>
                <c:pt idx="1">
                  <c:v>1</c:v>
                </c:pt>
                <c:pt idx="2">
                  <c:v>1</c:v>
                </c:pt>
                <c:pt idx="3">
                  <c:v>1</c:v>
                </c:pt>
              </c:numCache>
            </c:numRef>
          </c:val>
        </c:ser>
        <c:dLbls>
          <c:showLegendKey val="0"/>
          <c:showVal val="0"/>
          <c:showCatName val="0"/>
          <c:showSerName val="0"/>
          <c:showPercent val="0"/>
          <c:showBubbleSize val="0"/>
        </c:dLbls>
        <c:gapWidth val="150"/>
        <c:axId val="213327712"/>
        <c:axId val="213328272"/>
      </c:barChart>
      <c:catAx>
        <c:axId val="213327712"/>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13328272"/>
        <c:crosses val="autoZero"/>
        <c:auto val="1"/>
        <c:lblAlgn val="ctr"/>
        <c:lblOffset val="100"/>
        <c:noMultiLvlLbl val="0"/>
      </c:catAx>
      <c:valAx>
        <c:axId val="213328272"/>
        <c:scaling>
          <c:orientation val="minMax"/>
        </c:scaling>
        <c:delete val="0"/>
        <c:axPos val="l"/>
        <c:majorGridlines/>
        <c:numFmt formatCode="0.00_ "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13327712"/>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需求规格各阶段稳定度图表</a:t>
            </a:r>
          </a:p>
        </c:rich>
      </c:tx>
      <c:overlay val="0"/>
    </c:title>
    <c:autoTitleDeleted val="0"/>
    <c:plotArea>
      <c:layout/>
      <c:barChart>
        <c:barDir val="col"/>
        <c:grouping val="clustered"/>
        <c:varyColors val="1"/>
        <c:ser>
          <c:idx val="0"/>
          <c:order val="0"/>
          <c:invertIfNegative val="0"/>
          <c:dPt>
            <c:idx val="0"/>
            <c:invertIfNegative val="0"/>
            <c:bubble3D val="0"/>
          </c:dPt>
          <c:dPt>
            <c:idx val="1"/>
            <c:invertIfNegative val="0"/>
            <c:bubble3D val="0"/>
          </c:dPt>
          <c:dPt>
            <c:idx val="2"/>
            <c:invertIfNegative val="0"/>
            <c:bubble3D val="0"/>
          </c:dPt>
          <c:dPt>
            <c:idx val="3"/>
            <c:invertIfNegative val="0"/>
            <c:bubble3D val="0"/>
          </c:dPt>
          <c:dLbls>
            <c:numFmt formatCode="#,##0.00_);[Red]\(#,##0.00\)" sourceLinked="0"/>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需求!$B$78:$B$81</c:f>
              <c:strCache>
                <c:ptCount val="4"/>
                <c:pt idx="0">
                  <c:v>需求过程</c:v>
                </c:pt>
                <c:pt idx="1">
                  <c:v>设计过程</c:v>
                </c:pt>
                <c:pt idx="2">
                  <c:v>开发过程</c:v>
                </c:pt>
                <c:pt idx="3">
                  <c:v>测试过程</c:v>
                </c:pt>
              </c:strCache>
            </c:strRef>
          </c:cat>
          <c:val>
            <c:numRef>
              <c:f>需求!$J$78:$J$81</c:f>
              <c:numCache>
                <c:formatCode>0.00_ </c:formatCode>
                <c:ptCount val="4"/>
                <c:pt idx="0">
                  <c:v>1</c:v>
                </c:pt>
                <c:pt idx="1">
                  <c:v>1</c:v>
                </c:pt>
                <c:pt idx="2">
                  <c:v>1</c:v>
                </c:pt>
                <c:pt idx="3">
                  <c:v>1</c:v>
                </c:pt>
              </c:numCache>
            </c:numRef>
          </c:val>
        </c:ser>
        <c:dLbls>
          <c:showLegendKey val="0"/>
          <c:showVal val="0"/>
          <c:showCatName val="0"/>
          <c:showSerName val="0"/>
          <c:showPercent val="0"/>
          <c:showBubbleSize val="0"/>
        </c:dLbls>
        <c:gapWidth val="150"/>
        <c:axId val="213543728"/>
        <c:axId val="213544288"/>
      </c:barChart>
      <c:catAx>
        <c:axId val="213543728"/>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13544288"/>
        <c:crosses val="autoZero"/>
        <c:auto val="1"/>
        <c:lblAlgn val="ctr"/>
        <c:lblOffset val="100"/>
        <c:noMultiLvlLbl val="0"/>
      </c:catAx>
      <c:valAx>
        <c:axId val="213544288"/>
        <c:scaling>
          <c:orientation val="minMax"/>
        </c:scaling>
        <c:delete val="0"/>
        <c:axPos val="l"/>
        <c:majorGridlines/>
        <c:numFmt formatCode="0.00_ "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13543728"/>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需求规格各阶段稳定度图表</a:t>
            </a:r>
          </a:p>
        </c:rich>
      </c:tx>
      <c:overlay val="0"/>
    </c:title>
    <c:autoTitleDeleted val="0"/>
    <c:plotArea>
      <c:layout/>
      <c:barChart>
        <c:barDir val="col"/>
        <c:grouping val="clustered"/>
        <c:varyColors val="1"/>
        <c:ser>
          <c:idx val="0"/>
          <c:order val="0"/>
          <c:invertIfNegative val="0"/>
          <c:dPt>
            <c:idx val="0"/>
            <c:invertIfNegative val="0"/>
            <c:bubble3D val="0"/>
          </c:dPt>
          <c:dPt>
            <c:idx val="1"/>
            <c:invertIfNegative val="0"/>
            <c:bubble3D val="0"/>
          </c:dPt>
          <c:dPt>
            <c:idx val="2"/>
            <c:invertIfNegative val="0"/>
            <c:bubble3D val="0"/>
          </c:dPt>
          <c:dPt>
            <c:idx val="3"/>
            <c:invertIfNegative val="0"/>
            <c:bubble3D val="0"/>
          </c:dPt>
          <c:dLbls>
            <c:numFmt formatCode="#,##0.00_);[Red]\(#,##0.00\)" sourceLinked="0"/>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需求!$B$16:$B$19</c:f>
              <c:strCache>
                <c:ptCount val="4"/>
                <c:pt idx="0">
                  <c:v>需求过程</c:v>
                </c:pt>
                <c:pt idx="1">
                  <c:v>设计过程</c:v>
                </c:pt>
                <c:pt idx="2">
                  <c:v>开发过程</c:v>
                </c:pt>
                <c:pt idx="3">
                  <c:v>测试过程</c:v>
                </c:pt>
              </c:strCache>
            </c:strRef>
          </c:cat>
          <c:val>
            <c:numRef>
              <c:f>需求!$J$16:$J$19</c:f>
              <c:numCache>
                <c:formatCode>0.00_ </c:formatCode>
                <c:ptCount val="4"/>
                <c:pt idx="0">
                  <c:v>1</c:v>
                </c:pt>
                <c:pt idx="1">
                  <c:v>1</c:v>
                </c:pt>
                <c:pt idx="2">
                  <c:v>1</c:v>
                </c:pt>
                <c:pt idx="3">
                  <c:v>1</c:v>
                </c:pt>
              </c:numCache>
            </c:numRef>
          </c:val>
        </c:ser>
        <c:dLbls>
          <c:showLegendKey val="0"/>
          <c:showVal val="0"/>
          <c:showCatName val="0"/>
          <c:showSerName val="0"/>
          <c:showPercent val="0"/>
          <c:showBubbleSize val="0"/>
        </c:dLbls>
        <c:gapWidth val="150"/>
        <c:axId val="213546528"/>
        <c:axId val="298236016"/>
      </c:barChart>
      <c:catAx>
        <c:axId val="213546528"/>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98236016"/>
        <c:crosses val="autoZero"/>
        <c:auto val="1"/>
        <c:lblAlgn val="ctr"/>
        <c:lblOffset val="100"/>
        <c:noMultiLvlLbl val="0"/>
      </c:catAx>
      <c:valAx>
        <c:axId val="298236016"/>
        <c:scaling>
          <c:orientation val="minMax"/>
        </c:scaling>
        <c:delete val="0"/>
        <c:axPos val="l"/>
        <c:majorGridlines/>
        <c:numFmt formatCode="0.00_ "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13546528"/>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需求规格各阶段稳定度图表</a:t>
            </a:r>
          </a:p>
        </c:rich>
      </c:tx>
      <c:overlay val="0"/>
    </c:title>
    <c:autoTitleDeleted val="0"/>
    <c:plotArea>
      <c:layout/>
      <c:barChart>
        <c:barDir val="col"/>
        <c:grouping val="clustered"/>
        <c:varyColors val="1"/>
        <c:ser>
          <c:idx val="0"/>
          <c:order val="0"/>
          <c:invertIfNegative val="0"/>
          <c:dPt>
            <c:idx val="0"/>
            <c:invertIfNegative val="0"/>
            <c:bubble3D val="0"/>
          </c:dPt>
          <c:dPt>
            <c:idx val="1"/>
            <c:invertIfNegative val="0"/>
            <c:bubble3D val="0"/>
          </c:dPt>
          <c:dPt>
            <c:idx val="2"/>
            <c:invertIfNegative val="0"/>
            <c:bubble3D val="0"/>
          </c:dPt>
          <c:dPt>
            <c:idx val="3"/>
            <c:invertIfNegative val="0"/>
            <c:bubble3D val="0"/>
          </c:dPt>
          <c:dLbls>
            <c:numFmt formatCode="#,##0.00_);[Red]\(#,##0.00\)" sourceLinked="0"/>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需求!$B$41:$B$44</c:f>
              <c:strCache>
                <c:ptCount val="4"/>
                <c:pt idx="0">
                  <c:v>需求过程</c:v>
                </c:pt>
                <c:pt idx="1">
                  <c:v>设计过程</c:v>
                </c:pt>
                <c:pt idx="2">
                  <c:v>开发过程</c:v>
                </c:pt>
                <c:pt idx="3">
                  <c:v>测试过程</c:v>
                </c:pt>
              </c:strCache>
            </c:strRef>
          </c:cat>
          <c:val>
            <c:numRef>
              <c:f>需求!$J$41:$J$44</c:f>
              <c:numCache>
                <c:formatCode>0.00_ </c:formatCode>
                <c:ptCount val="4"/>
                <c:pt idx="0">
                  <c:v>1</c:v>
                </c:pt>
                <c:pt idx="1">
                  <c:v>1</c:v>
                </c:pt>
                <c:pt idx="2">
                  <c:v>1</c:v>
                </c:pt>
                <c:pt idx="3">
                  <c:v>1</c:v>
                </c:pt>
              </c:numCache>
            </c:numRef>
          </c:val>
        </c:ser>
        <c:dLbls>
          <c:showLegendKey val="0"/>
          <c:showVal val="0"/>
          <c:showCatName val="0"/>
          <c:showSerName val="0"/>
          <c:showPercent val="0"/>
          <c:showBubbleSize val="0"/>
        </c:dLbls>
        <c:gapWidth val="150"/>
        <c:axId val="298238256"/>
        <c:axId val="298238816"/>
      </c:barChart>
      <c:catAx>
        <c:axId val="298238256"/>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98238816"/>
        <c:crosses val="autoZero"/>
        <c:auto val="1"/>
        <c:lblAlgn val="ctr"/>
        <c:lblOffset val="100"/>
        <c:noMultiLvlLbl val="0"/>
      </c:catAx>
      <c:valAx>
        <c:axId val="298238816"/>
        <c:scaling>
          <c:orientation val="minMax"/>
        </c:scaling>
        <c:delete val="0"/>
        <c:axPos val="l"/>
        <c:majorGridlines/>
        <c:numFmt formatCode="0.00_ "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98238256"/>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需求规格各阶段稳定度图表</a:t>
            </a:r>
          </a:p>
        </c:rich>
      </c:tx>
      <c:overlay val="0"/>
    </c:title>
    <c:autoTitleDeleted val="0"/>
    <c:plotArea>
      <c:layout/>
      <c:barChart>
        <c:barDir val="col"/>
        <c:grouping val="clustered"/>
        <c:varyColors val="1"/>
        <c:ser>
          <c:idx val="0"/>
          <c:order val="0"/>
          <c:invertIfNegative val="0"/>
          <c:dPt>
            <c:idx val="0"/>
            <c:invertIfNegative val="0"/>
            <c:bubble3D val="0"/>
          </c:dPt>
          <c:dPt>
            <c:idx val="1"/>
            <c:invertIfNegative val="0"/>
            <c:bubble3D val="0"/>
          </c:dPt>
          <c:dPt>
            <c:idx val="2"/>
            <c:invertIfNegative val="0"/>
            <c:bubble3D val="0"/>
          </c:dPt>
          <c:dPt>
            <c:idx val="3"/>
            <c:invertIfNegative val="0"/>
            <c:bubble3D val="0"/>
          </c:dPt>
          <c:dLbls>
            <c:numFmt formatCode="#,##0.00_);[Red]\(#,##0.00\)" sourceLinked="0"/>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需求!$B$103:$B$106</c:f>
              <c:strCache>
                <c:ptCount val="4"/>
                <c:pt idx="0">
                  <c:v>需求过程</c:v>
                </c:pt>
                <c:pt idx="1">
                  <c:v>设计过程</c:v>
                </c:pt>
                <c:pt idx="2">
                  <c:v>开发过程</c:v>
                </c:pt>
                <c:pt idx="3">
                  <c:v>测试过程</c:v>
                </c:pt>
              </c:strCache>
            </c:strRef>
          </c:cat>
          <c:val>
            <c:numRef>
              <c:f>需求!$J$103:$J$106</c:f>
              <c:numCache>
                <c:formatCode>0.00_ </c:formatCode>
                <c:ptCount val="4"/>
                <c:pt idx="0">
                  <c:v>1</c:v>
                </c:pt>
                <c:pt idx="1">
                  <c:v>1</c:v>
                </c:pt>
                <c:pt idx="2">
                  <c:v>1</c:v>
                </c:pt>
                <c:pt idx="3">
                  <c:v>1</c:v>
                </c:pt>
              </c:numCache>
            </c:numRef>
          </c:val>
        </c:ser>
        <c:dLbls>
          <c:showLegendKey val="0"/>
          <c:showVal val="0"/>
          <c:showCatName val="0"/>
          <c:showSerName val="0"/>
          <c:showPercent val="0"/>
          <c:showBubbleSize val="0"/>
        </c:dLbls>
        <c:gapWidth val="150"/>
        <c:axId val="298361808"/>
        <c:axId val="298362368"/>
      </c:barChart>
      <c:catAx>
        <c:axId val="298361808"/>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98362368"/>
        <c:crosses val="autoZero"/>
        <c:auto val="1"/>
        <c:lblAlgn val="ctr"/>
        <c:lblOffset val="100"/>
        <c:noMultiLvlLbl val="0"/>
      </c:catAx>
      <c:valAx>
        <c:axId val="298362368"/>
        <c:scaling>
          <c:orientation val="minMax"/>
        </c:scaling>
        <c:delete val="0"/>
        <c:axPos val="l"/>
        <c:majorGridlines/>
        <c:numFmt formatCode="0.00_ "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98361808"/>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需求规格各阶段稳定度图表</a:t>
            </a:r>
          </a:p>
        </c:rich>
      </c:tx>
      <c:overlay val="0"/>
    </c:title>
    <c:autoTitleDeleted val="0"/>
    <c:plotArea>
      <c:layout/>
      <c:barChart>
        <c:barDir val="col"/>
        <c:grouping val="clustered"/>
        <c:varyColors val="1"/>
        <c:ser>
          <c:idx val="0"/>
          <c:order val="0"/>
          <c:invertIfNegative val="0"/>
          <c:dPt>
            <c:idx val="0"/>
            <c:invertIfNegative val="0"/>
            <c:bubble3D val="0"/>
          </c:dPt>
          <c:dPt>
            <c:idx val="1"/>
            <c:invertIfNegative val="0"/>
            <c:bubble3D val="0"/>
          </c:dPt>
          <c:dPt>
            <c:idx val="2"/>
            <c:invertIfNegative val="0"/>
            <c:bubble3D val="0"/>
          </c:dPt>
          <c:dPt>
            <c:idx val="3"/>
            <c:invertIfNegative val="0"/>
            <c:bubble3D val="0"/>
          </c:dPt>
          <c:dLbls>
            <c:numFmt formatCode="#,##0.00_);[Red]\(#,##0.00\)" sourceLinked="0"/>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需求!$B$92:$B$95</c:f>
              <c:strCache>
                <c:ptCount val="4"/>
                <c:pt idx="0">
                  <c:v>需求过程</c:v>
                </c:pt>
                <c:pt idx="1">
                  <c:v>设计过程</c:v>
                </c:pt>
                <c:pt idx="2">
                  <c:v>开发过程</c:v>
                </c:pt>
                <c:pt idx="3">
                  <c:v>测试过程</c:v>
                </c:pt>
              </c:strCache>
            </c:strRef>
          </c:cat>
          <c:val>
            <c:numRef>
              <c:f>需求!$J$92:$J$95</c:f>
              <c:numCache>
                <c:formatCode>0.00_ </c:formatCode>
                <c:ptCount val="4"/>
                <c:pt idx="0">
                  <c:v>1</c:v>
                </c:pt>
                <c:pt idx="1">
                  <c:v>1</c:v>
                </c:pt>
                <c:pt idx="2">
                  <c:v>1</c:v>
                </c:pt>
                <c:pt idx="3">
                  <c:v>1</c:v>
                </c:pt>
              </c:numCache>
            </c:numRef>
          </c:val>
        </c:ser>
        <c:dLbls>
          <c:showLegendKey val="0"/>
          <c:showVal val="0"/>
          <c:showCatName val="0"/>
          <c:showSerName val="0"/>
          <c:showPercent val="0"/>
          <c:showBubbleSize val="0"/>
        </c:dLbls>
        <c:gapWidth val="150"/>
        <c:axId val="298431856"/>
        <c:axId val="298432416"/>
      </c:barChart>
      <c:catAx>
        <c:axId val="298431856"/>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98432416"/>
        <c:crosses val="autoZero"/>
        <c:auto val="1"/>
        <c:lblAlgn val="ctr"/>
        <c:lblOffset val="100"/>
        <c:noMultiLvlLbl val="0"/>
      </c:catAx>
      <c:valAx>
        <c:axId val="298432416"/>
        <c:scaling>
          <c:orientation val="minMax"/>
        </c:scaling>
        <c:delete val="0"/>
        <c:axPos val="l"/>
        <c:majorGridlines/>
        <c:numFmt formatCode="0.00_ "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98431856"/>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需求规格各阶段稳定度图表</a:t>
            </a:r>
          </a:p>
        </c:rich>
      </c:tx>
      <c:overlay val="0"/>
    </c:title>
    <c:autoTitleDeleted val="0"/>
    <c:plotArea>
      <c:layout/>
      <c:barChart>
        <c:barDir val="col"/>
        <c:grouping val="clustered"/>
        <c:varyColors val="1"/>
        <c:ser>
          <c:idx val="0"/>
          <c:order val="0"/>
          <c:invertIfNegative val="0"/>
          <c:dPt>
            <c:idx val="0"/>
            <c:invertIfNegative val="0"/>
            <c:bubble3D val="0"/>
          </c:dPt>
          <c:dPt>
            <c:idx val="1"/>
            <c:invertIfNegative val="0"/>
            <c:bubble3D val="0"/>
          </c:dPt>
          <c:dPt>
            <c:idx val="2"/>
            <c:invertIfNegative val="0"/>
            <c:bubble3D val="0"/>
          </c:dPt>
          <c:dPt>
            <c:idx val="3"/>
            <c:invertIfNegative val="0"/>
            <c:bubble3D val="0"/>
          </c:dPt>
          <c:dLbls>
            <c:numFmt formatCode="#,##0.00_);[Red]\(#,##0.00\)" sourceLinked="0"/>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需求!$B$103:$B$106</c:f>
              <c:strCache>
                <c:ptCount val="4"/>
                <c:pt idx="0">
                  <c:v>需求过程</c:v>
                </c:pt>
                <c:pt idx="1">
                  <c:v>设计过程</c:v>
                </c:pt>
                <c:pt idx="2">
                  <c:v>开发过程</c:v>
                </c:pt>
                <c:pt idx="3">
                  <c:v>测试过程</c:v>
                </c:pt>
              </c:strCache>
            </c:strRef>
          </c:cat>
          <c:val>
            <c:numRef>
              <c:f>需求!$J$103:$J$106</c:f>
              <c:numCache>
                <c:formatCode>0.00_ </c:formatCode>
                <c:ptCount val="4"/>
                <c:pt idx="0">
                  <c:v>1</c:v>
                </c:pt>
                <c:pt idx="1">
                  <c:v>1</c:v>
                </c:pt>
                <c:pt idx="2">
                  <c:v>1</c:v>
                </c:pt>
                <c:pt idx="3">
                  <c:v>1</c:v>
                </c:pt>
              </c:numCache>
            </c:numRef>
          </c:val>
        </c:ser>
        <c:dLbls>
          <c:showLegendKey val="0"/>
          <c:showVal val="0"/>
          <c:showCatName val="0"/>
          <c:showSerName val="0"/>
          <c:showPercent val="0"/>
          <c:showBubbleSize val="0"/>
        </c:dLbls>
        <c:gapWidth val="150"/>
        <c:axId val="298434656"/>
        <c:axId val="298435216"/>
      </c:barChart>
      <c:catAx>
        <c:axId val="298434656"/>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98435216"/>
        <c:crosses val="autoZero"/>
        <c:auto val="1"/>
        <c:lblAlgn val="ctr"/>
        <c:lblOffset val="100"/>
        <c:noMultiLvlLbl val="0"/>
      </c:catAx>
      <c:valAx>
        <c:axId val="298435216"/>
        <c:scaling>
          <c:orientation val="minMax"/>
        </c:scaling>
        <c:delete val="0"/>
        <c:axPos val="l"/>
        <c:majorGridlines/>
        <c:numFmt formatCode="0.00_ "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98434656"/>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需求规格各阶段稳定度图表</a:t>
            </a:r>
          </a:p>
        </c:rich>
      </c:tx>
      <c:overlay val="0"/>
    </c:title>
    <c:autoTitleDeleted val="0"/>
    <c:plotArea>
      <c:layout/>
      <c:barChart>
        <c:barDir val="col"/>
        <c:grouping val="clustered"/>
        <c:varyColors val="1"/>
        <c:ser>
          <c:idx val="0"/>
          <c:order val="0"/>
          <c:invertIfNegative val="0"/>
          <c:dPt>
            <c:idx val="0"/>
            <c:invertIfNegative val="0"/>
            <c:bubble3D val="0"/>
          </c:dPt>
          <c:dPt>
            <c:idx val="1"/>
            <c:invertIfNegative val="0"/>
            <c:bubble3D val="0"/>
          </c:dPt>
          <c:dPt>
            <c:idx val="2"/>
            <c:invertIfNegative val="0"/>
            <c:bubble3D val="0"/>
          </c:dPt>
          <c:dPt>
            <c:idx val="3"/>
            <c:invertIfNegative val="0"/>
            <c:bubble3D val="0"/>
          </c:dPt>
          <c:dLbls>
            <c:numFmt formatCode="#,##0.00_);[Red]\(#,##0.00\)" sourceLinked="0"/>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需求!$B$92:$B$95</c:f>
              <c:strCache>
                <c:ptCount val="4"/>
                <c:pt idx="0">
                  <c:v>需求过程</c:v>
                </c:pt>
                <c:pt idx="1">
                  <c:v>设计过程</c:v>
                </c:pt>
                <c:pt idx="2">
                  <c:v>开发过程</c:v>
                </c:pt>
                <c:pt idx="3">
                  <c:v>测试过程</c:v>
                </c:pt>
              </c:strCache>
            </c:strRef>
          </c:cat>
          <c:val>
            <c:numRef>
              <c:f>需求!$J$92:$J$95</c:f>
              <c:numCache>
                <c:formatCode>0.00_ </c:formatCode>
                <c:ptCount val="4"/>
                <c:pt idx="0">
                  <c:v>1</c:v>
                </c:pt>
                <c:pt idx="1">
                  <c:v>1</c:v>
                </c:pt>
                <c:pt idx="2">
                  <c:v>1</c:v>
                </c:pt>
                <c:pt idx="3">
                  <c:v>1</c:v>
                </c:pt>
              </c:numCache>
            </c:numRef>
          </c:val>
        </c:ser>
        <c:dLbls>
          <c:showLegendKey val="0"/>
          <c:showVal val="0"/>
          <c:showCatName val="0"/>
          <c:showSerName val="0"/>
          <c:showPercent val="0"/>
          <c:showBubbleSize val="0"/>
        </c:dLbls>
        <c:gapWidth val="150"/>
        <c:axId val="213701952"/>
        <c:axId val="213702512"/>
      </c:barChart>
      <c:catAx>
        <c:axId val="213701952"/>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13702512"/>
        <c:crosses val="autoZero"/>
        <c:auto val="1"/>
        <c:lblAlgn val="ctr"/>
        <c:lblOffset val="100"/>
        <c:noMultiLvlLbl val="0"/>
      </c:catAx>
      <c:valAx>
        <c:axId val="213702512"/>
        <c:scaling>
          <c:orientation val="minMax"/>
        </c:scaling>
        <c:delete val="0"/>
        <c:axPos val="l"/>
        <c:majorGridlines/>
        <c:numFmt formatCode="0.00_ "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13701952"/>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需求规格各阶段稳定度图表</a:t>
            </a:r>
          </a:p>
        </c:rich>
      </c:tx>
      <c:overlay val="0"/>
    </c:title>
    <c:autoTitleDeleted val="0"/>
    <c:plotArea>
      <c:layout/>
      <c:barChart>
        <c:barDir val="col"/>
        <c:grouping val="clustered"/>
        <c:varyColors val="1"/>
        <c:ser>
          <c:idx val="0"/>
          <c:order val="0"/>
          <c:invertIfNegative val="0"/>
          <c:dPt>
            <c:idx val="0"/>
            <c:invertIfNegative val="0"/>
            <c:bubble3D val="0"/>
          </c:dPt>
          <c:dPt>
            <c:idx val="1"/>
            <c:invertIfNegative val="0"/>
            <c:bubble3D val="0"/>
          </c:dPt>
          <c:dPt>
            <c:idx val="2"/>
            <c:invertIfNegative val="0"/>
            <c:bubble3D val="0"/>
          </c:dPt>
          <c:dPt>
            <c:idx val="3"/>
            <c:invertIfNegative val="0"/>
            <c:bubble3D val="0"/>
          </c:dPt>
          <c:dLbls>
            <c:numFmt formatCode="#,##0.00_);[Red]\(#,##0.00\)" sourceLinked="0"/>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需求!$B$103:$B$106</c:f>
              <c:strCache>
                <c:ptCount val="4"/>
                <c:pt idx="0">
                  <c:v>需求过程</c:v>
                </c:pt>
                <c:pt idx="1">
                  <c:v>设计过程</c:v>
                </c:pt>
                <c:pt idx="2">
                  <c:v>开发过程</c:v>
                </c:pt>
                <c:pt idx="3">
                  <c:v>测试过程</c:v>
                </c:pt>
              </c:strCache>
            </c:strRef>
          </c:cat>
          <c:val>
            <c:numRef>
              <c:f>需求!$J$103:$J$106</c:f>
              <c:numCache>
                <c:formatCode>0.00_ </c:formatCode>
                <c:ptCount val="4"/>
                <c:pt idx="0">
                  <c:v>1</c:v>
                </c:pt>
                <c:pt idx="1">
                  <c:v>1</c:v>
                </c:pt>
                <c:pt idx="2">
                  <c:v>1</c:v>
                </c:pt>
                <c:pt idx="3">
                  <c:v>1</c:v>
                </c:pt>
              </c:numCache>
            </c:numRef>
          </c:val>
        </c:ser>
        <c:dLbls>
          <c:showLegendKey val="0"/>
          <c:showVal val="0"/>
          <c:showCatName val="0"/>
          <c:showSerName val="0"/>
          <c:showPercent val="0"/>
          <c:showBubbleSize val="0"/>
        </c:dLbls>
        <c:gapWidth val="150"/>
        <c:axId val="298592704"/>
        <c:axId val="298593264"/>
      </c:barChart>
      <c:catAx>
        <c:axId val="298592704"/>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98593264"/>
        <c:crosses val="autoZero"/>
        <c:auto val="1"/>
        <c:lblAlgn val="ctr"/>
        <c:lblOffset val="100"/>
        <c:noMultiLvlLbl val="0"/>
      </c:catAx>
      <c:valAx>
        <c:axId val="298593264"/>
        <c:scaling>
          <c:orientation val="minMax"/>
        </c:scaling>
        <c:delete val="0"/>
        <c:axPos val="l"/>
        <c:majorGridlines/>
        <c:numFmt formatCode="0.00_ "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98592704"/>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需求规格各阶段稳定度图表</a:t>
            </a:r>
          </a:p>
        </c:rich>
      </c:tx>
      <c:overlay val="0"/>
    </c:title>
    <c:autoTitleDeleted val="0"/>
    <c:plotArea>
      <c:layout/>
      <c:barChart>
        <c:barDir val="col"/>
        <c:grouping val="clustered"/>
        <c:varyColors val="1"/>
        <c:ser>
          <c:idx val="0"/>
          <c:order val="0"/>
          <c:invertIfNegative val="0"/>
          <c:dPt>
            <c:idx val="0"/>
            <c:invertIfNegative val="0"/>
            <c:bubble3D val="0"/>
          </c:dPt>
          <c:dPt>
            <c:idx val="1"/>
            <c:invertIfNegative val="0"/>
            <c:bubble3D val="0"/>
          </c:dPt>
          <c:dPt>
            <c:idx val="2"/>
            <c:invertIfNegative val="0"/>
            <c:bubble3D val="0"/>
          </c:dPt>
          <c:dPt>
            <c:idx val="3"/>
            <c:invertIfNegative val="0"/>
            <c:bubble3D val="0"/>
          </c:dPt>
          <c:dLbls>
            <c:numFmt formatCode="#,##0.00_);[Red]\(#,##0.00\)" sourceLinked="0"/>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需求!$B$92:$B$95</c:f>
              <c:strCache>
                <c:ptCount val="4"/>
                <c:pt idx="0">
                  <c:v>需求过程</c:v>
                </c:pt>
                <c:pt idx="1">
                  <c:v>设计过程</c:v>
                </c:pt>
                <c:pt idx="2">
                  <c:v>开发过程</c:v>
                </c:pt>
                <c:pt idx="3">
                  <c:v>测试过程</c:v>
                </c:pt>
              </c:strCache>
            </c:strRef>
          </c:cat>
          <c:val>
            <c:numRef>
              <c:f>需求!$J$92:$J$95</c:f>
              <c:numCache>
                <c:formatCode>0.00_ </c:formatCode>
                <c:ptCount val="4"/>
                <c:pt idx="0">
                  <c:v>1</c:v>
                </c:pt>
                <c:pt idx="1">
                  <c:v>1</c:v>
                </c:pt>
                <c:pt idx="2">
                  <c:v>1</c:v>
                </c:pt>
                <c:pt idx="3">
                  <c:v>1</c:v>
                </c:pt>
              </c:numCache>
            </c:numRef>
          </c:val>
        </c:ser>
        <c:dLbls>
          <c:showLegendKey val="0"/>
          <c:showVal val="0"/>
          <c:showCatName val="0"/>
          <c:showSerName val="0"/>
          <c:showPercent val="0"/>
          <c:showBubbleSize val="0"/>
        </c:dLbls>
        <c:gapWidth val="150"/>
        <c:axId val="298595504"/>
        <c:axId val="298665072"/>
      </c:barChart>
      <c:catAx>
        <c:axId val="298595504"/>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98665072"/>
        <c:crosses val="autoZero"/>
        <c:auto val="1"/>
        <c:lblAlgn val="ctr"/>
        <c:lblOffset val="100"/>
        <c:noMultiLvlLbl val="0"/>
      </c:catAx>
      <c:valAx>
        <c:axId val="298665072"/>
        <c:scaling>
          <c:orientation val="minMax"/>
        </c:scaling>
        <c:delete val="0"/>
        <c:axPos val="l"/>
        <c:majorGridlines/>
        <c:numFmt formatCode="0.00_ "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98595504"/>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阶段单位规模工作量的控制图</a:t>
            </a:r>
            <a:endParaRPr lang="en-US" altLang="zh-CN"/>
          </a:p>
        </c:rich>
      </c:tx>
      <c:layout/>
      <c:overlay val="0"/>
    </c:title>
    <c:autoTitleDeleted val="0"/>
    <c:plotArea>
      <c:layout/>
      <c:lineChart>
        <c:grouping val="standard"/>
        <c:varyColors val="0"/>
        <c:ser>
          <c:idx val="0"/>
          <c:order val="0"/>
          <c:tx>
            <c:strRef>
              <c:f>工作量分布!$D$22</c:f>
              <c:strCache>
                <c:ptCount val="1"/>
                <c:pt idx="0">
                  <c:v>LOL</c:v>
                </c:pt>
              </c:strCache>
            </c:strRef>
          </c:tx>
          <c:cat>
            <c:strRef>
              <c:f>工作量分布!$E$21:$L$21</c:f>
              <c:strCache>
                <c:ptCount val="8"/>
                <c:pt idx="0">
                  <c:v>产品立项阶段</c:v>
                </c:pt>
                <c:pt idx="1">
                  <c:v>迭代一生产率</c:v>
                </c:pt>
                <c:pt idx="2">
                  <c:v>迭代二生产率</c:v>
                </c:pt>
                <c:pt idx="3">
                  <c:v>迭代三生产率</c:v>
                </c:pt>
                <c:pt idx="4">
                  <c:v>迭代四生产率</c:v>
                </c:pt>
                <c:pt idx="5">
                  <c:v>迭代五生产率</c:v>
                </c:pt>
                <c:pt idx="6">
                  <c:v>迭代六生产率</c:v>
                </c:pt>
                <c:pt idx="7">
                  <c:v>系统集成与验收结项阶段</c:v>
                </c:pt>
              </c:strCache>
            </c:strRef>
          </c:cat>
          <c:val>
            <c:numRef>
              <c:f>工作量分布!$E$22:$L$22</c:f>
              <c:numCache>
                <c:formatCode>0.0000_ </c:formatCode>
                <c:ptCount val="8"/>
                <c:pt idx="0">
                  <c:v>0.29799999999999999</c:v>
                </c:pt>
                <c:pt idx="1">
                  <c:v>0.29799999999999999</c:v>
                </c:pt>
                <c:pt idx="2">
                  <c:v>0.29799999999999999</c:v>
                </c:pt>
                <c:pt idx="3">
                  <c:v>0.29799999999999999</c:v>
                </c:pt>
                <c:pt idx="4">
                  <c:v>0.29799999999999999</c:v>
                </c:pt>
                <c:pt idx="5">
                  <c:v>0.29799999999999999</c:v>
                </c:pt>
                <c:pt idx="6">
                  <c:v>0.29799999999999999</c:v>
                </c:pt>
                <c:pt idx="7">
                  <c:v>0.29799999999999999</c:v>
                </c:pt>
              </c:numCache>
            </c:numRef>
          </c:val>
          <c:smooth val="0"/>
        </c:ser>
        <c:ser>
          <c:idx val="1"/>
          <c:order val="1"/>
          <c:tx>
            <c:strRef>
              <c:f>工作量分布!$D$23</c:f>
              <c:strCache>
                <c:ptCount val="1"/>
                <c:pt idx="0">
                  <c:v>OL</c:v>
                </c:pt>
              </c:strCache>
            </c:strRef>
          </c:tx>
          <c:cat>
            <c:strRef>
              <c:f>工作量分布!$E$21:$L$21</c:f>
              <c:strCache>
                <c:ptCount val="8"/>
                <c:pt idx="0">
                  <c:v>产品立项阶段</c:v>
                </c:pt>
                <c:pt idx="1">
                  <c:v>迭代一生产率</c:v>
                </c:pt>
                <c:pt idx="2">
                  <c:v>迭代二生产率</c:v>
                </c:pt>
                <c:pt idx="3">
                  <c:v>迭代三生产率</c:v>
                </c:pt>
                <c:pt idx="4">
                  <c:v>迭代四生产率</c:v>
                </c:pt>
                <c:pt idx="5">
                  <c:v>迭代五生产率</c:v>
                </c:pt>
                <c:pt idx="6">
                  <c:v>迭代六生产率</c:v>
                </c:pt>
                <c:pt idx="7">
                  <c:v>系统集成与验收结项阶段</c:v>
                </c:pt>
              </c:strCache>
            </c:strRef>
          </c:cat>
          <c:val>
            <c:numRef>
              <c:f>工作量分布!$E$23:$L$23</c:f>
              <c:numCache>
                <c:formatCode>0.0000_ </c:formatCode>
                <c:ptCount val="8"/>
                <c:pt idx="0">
                  <c:v>0.48199999999999998</c:v>
                </c:pt>
                <c:pt idx="1">
                  <c:v>0.48199999999999998</c:v>
                </c:pt>
                <c:pt idx="2">
                  <c:v>0.48199999999999998</c:v>
                </c:pt>
                <c:pt idx="3">
                  <c:v>0.48199999999999998</c:v>
                </c:pt>
                <c:pt idx="4">
                  <c:v>0.48199999999999998</c:v>
                </c:pt>
                <c:pt idx="5">
                  <c:v>0.48199999999999998</c:v>
                </c:pt>
                <c:pt idx="6">
                  <c:v>0.48199999999999998</c:v>
                </c:pt>
                <c:pt idx="7">
                  <c:v>0.48199999999999998</c:v>
                </c:pt>
              </c:numCache>
            </c:numRef>
          </c:val>
          <c:smooth val="0"/>
        </c:ser>
        <c:ser>
          <c:idx val="2"/>
          <c:order val="2"/>
          <c:tx>
            <c:strRef>
              <c:f>工作量分布!$D$24</c:f>
              <c:strCache>
                <c:ptCount val="1"/>
                <c:pt idx="0">
                  <c:v>UOL</c:v>
                </c:pt>
              </c:strCache>
            </c:strRef>
          </c:tx>
          <c:cat>
            <c:strRef>
              <c:f>工作量分布!$E$21:$L$21</c:f>
              <c:strCache>
                <c:ptCount val="8"/>
                <c:pt idx="0">
                  <c:v>产品立项阶段</c:v>
                </c:pt>
                <c:pt idx="1">
                  <c:v>迭代一生产率</c:v>
                </c:pt>
                <c:pt idx="2">
                  <c:v>迭代二生产率</c:v>
                </c:pt>
                <c:pt idx="3">
                  <c:v>迭代三生产率</c:v>
                </c:pt>
                <c:pt idx="4">
                  <c:v>迭代四生产率</c:v>
                </c:pt>
                <c:pt idx="5">
                  <c:v>迭代五生产率</c:v>
                </c:pt>
                <c:pt idx="6">
                  <c:v>迭代六生产率</c:v>
                </c:pt>
                <c:pt idx="7">
                  <c:v>系统集成与验收结项阶段</c:v>
                </c:pt>
              </c:strCache>
            </c:strRef>
          </c:cat>
          <c:val>
            <c:numRef>
              <c:f>工作量分布!$E$24:$L$24</c:f>
              <c:numCache>
                <c:formatCode>0.0000_ </c:formatCode>
                <c:ptCount val="8"/>
                <c:pt idx="0">
                  <c:v>0.66610000000000003</c:v>
                </c:pt>
                <c:pt idx="1">
                  <c:v>0.66610000000000003</c:v>
                </c:pt>
                <c:pt idx="2">
                  <c:v>0.66610000000000003</c:v>
                </c:pt>
                <c:pt idx="3">
                  <c:v>0.66610000000000003</c:v>
                </c:pt>
                <c:pt idx="4">
                  <c:v>0.66610000000000003</c:v>
                </c:pt>
                <c:pt idx="5">
                  <c:v>0.66610000000000003</c:v>
                </c:pt>
                <c:pt idx="6">
                  <c:v>0.66610000000000003</c:v>
                </c:pt>
                <c:pt idx="7">
                  <c:v>0.66610000000000003</c:v>
                </c:pt>
              </c:numCache>
            </c:numRef>
          </c:val>
          <c:smooth val="0"/>
        </c:ser>
        <c:ser>
          <c:idx val="3"/>
          <c:order val="3"/>
          <c:tx>
            <c:strRef>
              <c:f>工作量分布!$D$25</c:f>
              <c:strCache>
                <c:ptCount val="1"/>
                <c:pt idx="0">
                  <c:v>计划数据</c:v>
                </c:pt>
              </c:strCache>
            </c:strRef>
          </c:tx>
          <c:cat>
            <c:strRef>
              <c:f>工作量分布!$E$21:$L$21</c:f>
              <c:strCache>
                <c:ptCount val="8"/>
                <c:pt idx="0">
                  <c:v>产品立项阶段</c:v>
                </c:pt>
                <c:pt idx="1">
                  <c:v>迭代一生产率</c:v>
                </c:pt>
                <c:pt idx="2">
                  <c:v>迭代二生产率</c:v>
                </c:pt>
                <c:pt idx="3">
                  <c:v>迭代三生产率</c:v>
                </c:pt>
                <c:pt idx="4">
                  <c:v>迭代四生产率</c:v>
                </c:pt>
                <c:pt idx="5">
                  <c:v>迭代五生产率</c:v>
                </c:pt>
                <c:pt idx="6">
                  <c:v>迭代六生产率</c:v>
                </c:pt>
                <c:pt idx="7">
                  <c:v>系统集成与验收结项阶段</c:v>
                </c:pt>
              </c:strCache>
            </c:strRef>
          </c:cat>
          <c:val>
            <c:numRef>
              <c:f>工作量分布!$E$25:$L$25</c:f>
              <c:numCache>
                <c:formatCode>General</c:formatCode>
                <c:ptCount val="8"/>
                <c:pt idx="0">
                  <c:v>4.6626215147954286E-2</c:v>
                </c:pt>
                <c:pt idx="1">
                  <c:v>0.3238114439852024</c:v>
                </c:pt>
                <c:pt idx="2">
                  <c:v>0.43302143570662671</c:v>
                </c:pt>
                <c:pt idx="3">
                  <c:v>0.42270144013745115</c:v>
                </c:pt>
                <c:pt idx="4">
                  <c:v>0.44570441426568341</c:v>
                </c:pt>
                <c:pt idx="5">
                  <c:v>0.60402220468937851</c:v>
                </c:pt>
                <c:pt idx="6">
                  <c:v>0.4773163973838479</c:v>
                </c:pt>
                <c:pt idx="7">
                  <c:v>0</c:v>
                </c:pt>
              </c:numCache>
            </c:numRef>
          </c:val>
          <c:smooth val="0"/>
        </c:ser>
        <c:ser>
          <c:idx val="4"/>
          <c:order val="4"/>
          <c:tx>
            <c:strRef>
              <c:f>工作量分布!$D$26</c:f>
              <c:strCache>
                <c:ptCount val="1"/>
                <c:pt idx="0">
                  <c:v>实际数据</c:v>
                </c:pt>
              </c:strCache>
            </c:strRef>
          </c:tx>
          <c:cat>
            <c:strRef>
              <c:f>工作量分布!$E$21:$L$21</c:f>
              <c:strCache>
                <c:ptCount val="8"/>
                <c:pt idx="0">
                  <c:v>产品立项阶段</c:v>
                </c:pt>
                <c:pt idx="1">
                  <c:v>迭代一生产率</c:v>
                </c:pt>
                <c:pt idx="2">
                  <c:v>迭代二生产率</c:v>
                </c:pt>
                <c:pt idx="3">
                  <c:v>迭代三生产率</c:v>
                </c:pt>
                <c:pt idx="4">
                  <c:v>迭代四生产率</c:v>
                </c:pt>
                <c:pt idx="5">
                  <c:v>迭代五生产率</c:v>
                </c:pt>
                <c:pt idx="6">
                  <c:v>迭代六生产率</c:v>
                </c:pt>
                <c:pt idx="7">
                  <c:v>系统集成与验收结项阶段</c:v>
                </c:pt>
              </c:strCache>
            </c:strRef>
          </c:cat>
          <c:val>
            <c:numRef>
              <c:f>工作量分布!$E$26:$L$26</c:f>
              <c:numCache>
                <c:formatCode>General</c:formatCode>
                <c:ptCount val="8"/>
                <c:pt idx="0">
                  <c:v>4.700352526439483E-2</c:v>
                </c:pt>
                <c:pt idx="1">
                  <c:v>0.30948905109489055</c:v>
                </c:pt>
                <c:pt idx="2">
                  <c:v>0.40127388535031844</c:v>
                </c:pt>
                <c:pt idx="3">
                  <c:v>0.39732209737827712</c:v>
                </c:pt>
                <c:pt idx="4">
                  <c:v>0.49151777657462553</c:v>
                </c:pt>
                <c:pt idx="5">
                  <c:v>0</c:v>
                </c:pt>
                <c:pt idx="6">
                  <c:v>0</c:v>
                </c:pt>
                <c:pt idx="7">
                  <c:v>0</c:v>
                </c:pt>
              </c:numCache>
            </c:numRef>
          </c:val>
          <c:smooth val="0"/>
        </c:ser>
        <c:dLbls>
          <c:showLegendKey val="0"/>
          <c:showVal val="0"/>
          <c:showCatName val="0"/>
          <c:showSerName val="0"/>
          <c:showPercent val="0"/>
          <c:showBubbleSize val="0"/>
        </c:dLbls>
        <c:marker val="1"/>
        <c:smooth val="0"/>
        <c:axId val="298163424"/>
        <c:axId val="298163984"/>
      </c:lineChart>
      <c:catAx>
        <c:axId val="298163424"/>
        <c:scaling>
          <c:orientation val="minMax"/>
        </c:scaling>
        <c:delete val="0"/>
        <c:axPos val="b"/>
        <c:numFmt formatCode="General" sourceLinked="0"/>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98163984"/>
        <c:crosses val="autoZero"/>
        <c:auto val="1"/>
        <c:lblAlgn val="ctr"/>
        <c:lblOffset val="100"/>
        <c:noMultiLvlLbl val="0"/>
      </c:catAx>
      <c:valAx>
        <c:axId val="298163984"/>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98163424"/>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过程单位规模工作量的控制图</a:t>
            </a:r>
            <a:endParaRPr lang="en-US" altLang="zh-CN"/>
          </a:p>
        </c:rich>
      </c:tx>
      <c:layout/>
      <c:overlay val="0"/>
    </c:title>
    <c:autoTitleDeleted val="0"/>
    <c:plotArea>
      <c:layout/>
      <c:lineChart>
        <c:grouping val="standard"/>
        <c:varyColors val="0"/>
        <c:ser>
          <c:idx val="0"/>
          <c:order val="0"/>
          <c:tx>
            <c:strRef>
              <c:f>工作量分布!$D$63</c:f>
              <c:strCache>
                <c:ptCount val="1"/>
                <c:pt idx="0">
                  <c:v>LOL</c:v>
                </c:pt>
              </c:strCache>
            </c:strRef>
          </c:tx>
          <c:val>
            <c:numRef>
              <c:f>工作量分布!$E$63:$H$63</c:f>
              <c:numCache>
                <c:formatCode>0.0000_ </c:formatCode>
                <c:ptCount val="4"/>
                <c:pt idx="0">
                  <c:v>1.2E-2</c:v>
                </c:pt>
                <c:pt idx="1">
                  <c:v>1E-4</c:v>
                </c:pt>
                <c:pt idx="2">
                  <c:v>0.1326</c:v>
                </c:pt>
                <c:pt idx="3">
                  <c:v>0</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Lst>
        </c:ser>
        <c:ser>
          <c:idx val="1"/>
          <c:order val="1"/>
          <c:tx>
            <c:strRef>
              <c:f>工作量分布!$D$64</c:f>
              <c:strCache>
                <c:ptCount val="1"/>
                <c:pt idx="0">
                  <c:v>OL</c:v>
                </c:pt>
              </c:strCache>
            </c:strRef>
          </c:tx>
          <c:val>
            <c:numRef>
              <c:f>工作量分布!$E$64:$H$64</c:f>
              <c:numCache>
                <c:formatCode>0.0000_ </c:formatCode>
                <c:ptCount val="4"/>
                <c:pt idx="0">
                  <c:v>0.13200000000000001</c:v>
                </c:pt>
                <c:pt idx="1">
                  <c:v>0.2165</c:v>
                </c:pt>
                <c:pt idx="2">
                  <c:v>0.93</c:v>
                </c:pt>
                <c:pt idx="3">
                  <c:v>0.75</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Lst>
        </c:ser>
        <c:ser>
          <c:idx val="2"/>
          <c:order val="2"/>
          <c:tx>
            <c:strRef>
              <c:f>工作量分布!$D$65</c:f>
              <c:strCache>
                <c:ptCount val="1"/>
                <c:pt idx="0">
                  <c:v>UOL</c:v>
                </c:pt>
              </c:strCache>
            </c:strRef>
          </c:tx>
          <c:val>
            <c:numRef>
              <c:f>工作量分布!$E$65:$H$65</c:f>
              <c:numCache>
                <c:formatCode>0.0000_ </c:formatCode>
                <c:ptCount val="4"/>
                <c:pt idx="0">
                  <c:v>0.252</c:v>
                </c:pt>
                <c:pt idx="1">
                  <c:v>0.43290000000000001</c:v>
                </c:pt>
                <c:pt idx="2">
                  <c:v>1.7274</c:v>
                </c:pt>
                <c:pt idx="3">
                  <c:v>1.5</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Lst>
        </c:ser>
        <c:ser>
          <c:idx val="3"/>
          <c:order val="3"/>
          <c:tx>
            <c:strRef>
              <c:f>工作量分布!$D$66</c:f>
              <c:strCache>
                <c:ptCount val="1"/>
                <c:pt idx="0">
                  <c:v>计划数据</c:v>
                </c:pt>
              </c:strCache>
            </c:strRef>
          </c:tx>
          <c:val>
            <c:numRef>
              <c:f>工作量分布!$E$66:$H$66</c:f>
              <c:numCache>
                <c:formatCode>General</c:formatCode>
                <c:ptCount val="4"/>
                <c:pt idx="0">
                  <c:v>0.25943396226415089</c:v>
                </c:pt>
                <c:pt idx="1">
                  <c:v>0.41037735849056611</c:v>
                </c:pt>
                <c:pt idx="2">
                  <c:v>0.94339622641509435</c:v>
                </c:pt>
                <c:pt idx="3">
                  <c:v>1.0849056603773586</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Lst>
        </c:ser>
        <c:ser>
          <c:idx val="4"/>
          <c:order val="4"/>
          <c:tx>
            <c:strRef>
              <c:f>工作量分布!$D$67</c:f>
              <c:strCache>
                <c:ptCount val="1"/>
                <c:pt idx="0">
                  <c:v>实际数据</c:v>
                </c:pt>
              </c:strCache>
            </c:strRef>
          </c:tx>
          <c:val>
            <c:numRef>
              <c:f>工作量分布!$E$67:$H$67</c:f>
              <c:numCache>
                <c:formatCode>General</c:formatCode>
                <c:ptCount val="4"/>
                <c:pt idx="0">
                  <c:v>0.25943396226415089</c:v>
                </c:pt>
                <c:pt idx="1">
                  <c:v>0.37735849056603776</c:v>
                </c:pt>
                <c:pt idx="2">
                  <c:v>1.0141509433962264</c:v>
                </c:pt>
                <c:pt idx="3">
                  <c:v>1.5801886792452831</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Lst>
        </c:ser>
        <c:dLbls>
          <c:showLegendKey val="0"/>
          <c:showVal val="0"/>
          <c:showCatName val="0"/>
          <c:showSerName val="0"/>
          <c:showPercent val="0"/>
          <c:showBubbleSize val="0"/>
        </c:dLbls>
        <c:marker val="1"/>
        <c:smooth val="0"/>
        <c:axId val="299385040"/>
        <c:axId val="299385600"/>
      </c:lineChart>
      <c:catAx>
        <c:axId val="299385040"/>
        <c:scaling>
          <c:orientation val="minMax"/>
        </c:scaling>
        <c:delete val="0"/>
        <c:axPos val="b"/>
        <c:numFmt formatCode="General" sourceLinked="0"/>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99385600"/>
        <c:crosses val="autoZero"/>
        <c:auto val="1"/>
        <c:lblAlgn val="ctr"/>
        <c:lblOffset val="100"/>
        <c:noMultiLvlLbl val="0"/>
      </c:catAx>
      <c:valAx>
        <c:axId val="299385600"/>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99385040"/>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过程单位规模工作量的控制图</a:t>
            </a:r>
            <a:endParaRPr lang="en-US" altLang="zh-CN"/>
          </a:p>
        </c:rich>
      </c:tx>
      <c:layout/>
      <c:overlay val="0"/>
    </c:title>
    <c:autoTitleDeleted val="0"/>
    <c:plotArea>
      <c:layout/>
      <c:lineChart>
        <c:grouping val="standard"/>
        <c:varyColors val="0"/>
        <c:ser>
          <c:idx val="0"/>
          <c:order val="0"/>
          <c:tx>
            <c:strRef>
              <c:f>工作量分布!$D$63</c:f>
              <c:strCache>
                <c:ptCount val="1"/>
                <c:pt idx="0">
                  <c:v>LOL</c:v>
                </c:pt>
              </c:strCache>
            </c:strRef>
          </c:tx>
          <c:val>
            <c:numRef>
              <c:f>工作量分布!$E$63:$H$63</c:f>
              <c:numCache>
                <c:formatCode>0.0000_ </c:formatCode>
                <c:ptCount val="4"/>
                <c:pt idx="0">
                  <c:v>1.2E-2</c:v>
                </c:pt>
                <c:pt idx="1">
                  <c:v>1E-4</c:v>
                </c:pt>
                <c:pt idx="2">
                  <c:v>0.1326</c:v>
                </c:pt>
                <c:pt idx="3">
                  <c:v>0</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Lst>
        </c:ser>
        <c:ser>
          <c:idx val="1"/>
          <c:order val="1"/>
          <c:tx>
            <c:strRef>
              <c:f>工作量分布!$D$64</c:f>
              <c:strCache>
                <c:ptCount val="1"/>
                <c:pt idx="0">
                  <c:v>OL</c:v>
                </c:pt>
              </c:strCache>
            </c:strRef>
          </c:tx>
          <c:val>
            <c:numRef>
              <c:f>工作量分布!$E$64:$H$64</c:f>
              <c:numCache>
                <c:formatCode>0.0000_ </c:formatCode>
                <c:ptCount val="4"/>
                <c:pt idx="0">
                  <c:v>0.13200000000000001</c:v>
                </c:pt>
                <c:pt idx="1">
                  <c:v>0.2165</c:v>
                </c:pt>
                <c:pt idx="2">
                  <c:v>0.93</c:v>
                </c:pt>
                <c:pt idx="3">
                  <c:v>0.75</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Lst>
        </c:ser>
        <c:ser>
          <c:idx val="2"/>
          <c:order val="2"/>
          <c:tx>
            <c:strRef>
              <c:f>工作量分布!$D$65</c:f>
              <c:strCache>
                <c:ptCount val="1"/>
                <c:pt idx="0">
                  <c:v>UOL</c:v>
                </c:pt>
              </c:strCache>
            </c:strRef>
          </c:tx>
          <c:val>
            <c:numRef>
              <c:f>工作量分布!$E$65:$H$65</c:f>
              <c:numCache>
                <c:formatCode>0.0000_ </c:formatCode>
                <c:ptCount val="4"/>
                <c:pt idx="0">
                  <c:v>0.252</c:v>
                </c:pt>
                <c:pt idx="1">
                  <c:v>0.43290000000000001</c:v>
                </c:pt>
                <c:pt idx="2">
                  <c:v>1.7274</c:v>
                </c:pt>
                <c:pt idx="3">
                  <c:v>1.5</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Lst>
        </c:ser>
        <c:ser>
          <c:idx val="3"/>
          <c:order val="3"/>
          <c:tx>
            <c:strRef>
              <c:f>工作量分布!$D$66</c:f>
              <c:strCache>
                <c:ptCount val="1"/>
                <c:pt idx="0">
                  <c:v>计划数据</c:v>
                </c:pt>
              </c:strCache>
            </c:strRef>
          </c:tx>
          <c:val>
            <c:numRef>
              <c:f>工作量分布!$E$66:$H$66</c:f>
              <c:numCache>
                <c:formatCode>General</c:formatCode>
                <c:ptCount val="4"/>
                <c:pt idx="0">
                  <c:v>0.25943396226415089</c:v>
                </c:pt>
                <c:pt idx="1">
                  <c:v>0.41037735849056611</c:v>
                </c:pt>
                <c:pt idx="2">
                  <c:v>0.94339622641509435</c:v>
                </c:pt>
                <c:pt idx="3">
                  <c:v>1.0849056603773586</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Lst>
        </c:ser>
        <c:ser>
          <c:idx val="4"/>
          <c:order val="4"/>
          <c:tx>
            <c:strRef>
              <c:f>工作量分布!$D$67</c:f>
              <c:strCache>
                <c:ptCount val="1"/>
                <c:pt idx="0">
                  <c:v>实际数据</c:v>
                </c:pt>
              </c:strCache>
            </c:strRef>
          </c:tx>
          <c:val>
            <c:numRef>
              <c:f>工作量分布!$E$67:$H$67</c:f>
              <c:numCache>
                <c:formatCode>General</c:formatCode>
                <c:ptCount val="4"/>
                <c:pt idx="0">
                  <c:v>0.25943396226415089</c:v>
                </c:pt>
                <c:pt idx="1">
                  <c:v>0.37735849056603776</c:v>
                </c:pt>
                <c:pt idx="2">
                  <c:v>1.0141509433962264</c:v>
                </c:pt>
                <c:pt idx="3">
                  <c:v>1.5801886792452831</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Lst>
        </c:ser>
        <c:dLbls>
          <c:showLegendKey val="0"/>
          <c:showVal val="0"/>
          <c:showCatName val="0"/>
          <c:showSerName val="0"/>
          <c:showPercent val="0"/>
          <c:showBubbleSize val="0"/>
        </c:dLbls>
        <c:marker val="1"/>
        <c:smooth val="0"/>
        <c:axId val="299767840"/>
        <c:axId val="299768400"/>
      </c:lineChart>
      <c:catAx>
        <c:axId val="299767840"/>
        <c:scaling>
          <c:orientation val="minMax"/>
        </c:scaling>
        <c:delete val="0"/>
        <c:axPos val="b"/>
        <c:numFmt formatCode="General" sourceLinked="0"/>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99768400"/>
        <c:crosses val="autoZero"/>
        <c:auto val="1"/>
        <c:lblAlgn val="ctr"/>
        <c:lblOffset val="100"/>
        <c:noMultiLvlLbl val="0"/>
      </c:catAx>
      <c:valAx>
        <c:axId val="299768400"/>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99767840"/>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过程单位规模工作量的控制图</a:t>
            </a:r>
            <a:endParaRPr lang="en-US" altLang="zh-CN"/>
          </a:p>
        </c:rich>
      </c:tx>
      <c:layout/>
      <c:overlay val="0"/>
    </c:title>
    <c:autoTitleDeleted val="0"/>
    <c:plotArea>
      <c:layout/>
      <c:lineChart>
        <c:grouping val="standard"/>
        <c:varyColors val="0"/>
        <c:ser>
          <c:idx val="0"/>
          <c:order val="0"/>
          <c:tx>
            <c:strRef>
              <c:f>工作量分布!$D$63</c:f>
              <c:strCache>
                <c:ptCount val="1"/>
                <c:pt idx="0">
                  <c:v>LOL</c:v>
                </c:pt>
              </c:strCache>
            </c:strRef>
          </c:tx>
          <c:val>
            <c:numRef>
              <c:f>工作量分布!$E$63:$H$63</c:f>
              <c:numCache>
                <c:formatCode>0.0000_ </c:formatCode>
                <c:ptCount val="4"/>
                <c:pt idx="0">
                  <c:v>1.2E-2</c:v>
                </c:pt>
                <c:pt idx="1">
                  <c:v>1E-4</c:v>
                </c:pt>
                <c:pt idx="2">
                  <c:v>0.1326</c:v>
                </c:pt>
                <c:pt idx="3">
                  <c:v>0</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Lst>
        </c:ser>
        <c:ser>
          <c:idx val="1"/>
          <c:order val="1"/>
          <c:tx>
            <c:strRef>
              <c:f>工作量分布!$D$64</c:f>
              <c:strCache>
                <c:ptCount val="1"/>
                <c:pt idx="0">
                  <c:v>OL</c:v>
                </c:pt>
              </c:strCache>
            </c:strRef>
          </c:tx>
          <c:val>
            <c:numRef>
              <c:f>工作量分布!$E$64:$H$64</c:f>
              <c:numCache>
                <c:formatCode>0.0000_ </c:formatCode>
                <c:ptCount val="4"/>
                <c:pt idx="0">
                  <c:v>0.13200000000000001</c:v>
                </c:pt>
                <c:pt idx="1">
                  <c:v>0.2165</c:v>
                </c:pt>
                <c:pt idx="2">
                  <c:v>0.93</c:v>
                </c:pt>
                <c:pt idx="3">
                  <c:v>0.75</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Lst>
        </c:ser>
        <c:ser>
          <c:idx val="2"/>
          <c:order val="2"/>
          <c:tx>
            <c:strRef>
              <c:f>工作量分布!$D$65</c:f>
              <c:strCache>
                <c:ptCount val="1"/>
                <c:pt idx="0">
                  <c:v>UOL</c:v>
                </c:pt>
              </c:strCache>
            </c:strRef>
          </c:tx>
          <c:val>
            <c:numRef>
              <c:f>工作量分布!$E$65:$H$65</c:f>
              <c:numCache>
                <c:formatCode>0.0000_ </c:formatCode>
                <c:ptCount val="4"/>
                <c:pt idx="0">
                  <c:v>0.252</c:v>
                </c:pt>
                <c:pt idx="1">
                  <c:v>0.43290000000000001</c:v>
                </c:pt>
                <c:pt idx="2">
                  <c:v>1.7274</c:v>
                </c:pt>
                <c:pt idx="3">
                  <c:v>1.5</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Lst>
        </c:ser>
        <c:ser>
          <c:idx val="3"/>
          <c:order val="3"/>
          <c:tx>
            <c:strRef>
              <c:f>工作量分布!$D$66</c:f>
              <c:strCache>
                <c:ptCount val="1"/>
                <c:pt idx="0">
                  <c:v>计划数据</c:v>
                </c:pt>
              </c:strCache>
            </c:strRef>
          </c:tx>
          <c:val>
            <c:numRef>
              <c:f>工作量分布!$E$66:$H$66</c:f>
              <c:numCache>
                <c:formatCode>General</c:formatCode>
                <c:ptCount val="4"/>
                <c:pt idx="0">
                  <c:v>0.25943396226415089</c:v>
                </c:pt>
                <c:pt idx="1">
                  <c:v>0.41037735849056611</c:v>
                </c:pt>
                <c:pt idx="2">
                  <c:v>0.94339622641509435</c:v>
                </c:pt>
                <c:pt idx="3">
                  <c:v>1.0849056603773586</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Lst>
        </c:ser>
        <c:ser>
          <c:idx val="4"/>
          <c:order val="4"/>
          <c:tx>
            <c:strRef>
              <c:f>工作量分布!$D$67</c:f>
              <c:strCache>
                <c:ptCount val="1"/>
                <c:pt idx="0">
                  <c:v>实际数据</c:v>
                </c:pt>
              </c:strCache>
            </c:strRef>
          </c:tx>
          <c:val>
            <c:numRef>
              <c:f>工作量分布!$E$67:$H$67</c:f>
              <c:numCache>
                <c:formatCode>General</c:formatCode>
                <c:ptCount val="4"/>
                <c:pt idx="0">
                  <c:v>0.25943396226415089</c:v>
                </c:pt>
                <c:pt idx="1">
                  <c:v>0.37735849056603776</c:v>
                </c:pt>
                <c:pt idx="2">
                  <c:v>1.0141509433962264</c:v>
                </c:pt>
                <c:pt idx="3">
                  <c:v>1.5801886792452831</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Lst>
        </c:ser>
        <c:dLbls>
          <c:showLegendKey val="0"/>
          <c:showVal val="0"/>
          <c:showCatName val="0"/>
          <c:showSerName val="0"/>
          <c:showPercent val="0"/>
          <c:showBubbleSize val="0"/>
        </c:dLbls>
        <c:marker val="1"/>
        <c:smooth val="0"/>
        <c:axId val="299773440"/>
        <c:axId val="299774000"/>
      </c:lineChart>
      <c:catAx>
        <c:axId val="299773440"/>
        <c:scaling>
          <c:orientation val="minMax"/>
        </c:scaling>
        <c:delete val="0"/>
        <c:axPos val="b"/>
        <c:numFmt formatCode="General" sourceLinked="0"/>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99774000"/>
        <c:crosses val="autoZero"/>
        <c:auto val="1"/>
        <c:lblAlgn val="ctr"/>
        <c:lblOffset val="100"/>
        <c:noMultiLvlLbl val="0"/>
      </c:catAx>
      <c:valAx>
        <c:axId val="299774000"/>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99773440"/>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过程单位规模工作量的控制图</a:t>
            </a:r>
            <a:endParaRPr lang="en-US" altLang="zh-CN"/>
          </a:p>
        </c:rich>
      </c:tx>
      <c:layout/>
      <c:overlay val="0"/>
    </c:title>
    <c:autoTitleDeleted val="0"/>
    <c:plotArea>
      <c:layout/>
      <c:lineChart>
        <c:grouping val="standard"/>
        <c:varyColors val="0"/>
        <c:ser>
          <c:idx val="0"/>
          <c:order val="0"/>
          <c:tx>
            <c:strRef>
              <c:f>工作量分布!$D$63</c:f>
              <c:strCache>
                <c:ptCount val="1"/>
                <c:pt idx="0">
                  <c:v>LOL</c:v>
                </c:pt>
              </c:strCache>
            </c:strRef>
          </c:tx>
          <c:val>
            <c:numRef>
              <c:f>工作量分布!$E$63:$H$63</c:f>
              <c:numCache>
                <c:formatCode>0.0000_ </c:formatCode>
                <c:ptCount val="4"/>
                <c:pt idx="0">
                  <c:v>1.2E-2</c:v>
                </c:pt>
                <c:pt idx="1">
                  <c:v>1E-4</c:v>
                </c:pt>
                <c:pt idx="2">
                  <c:v>0.1326</c:v>
                </c:pt>
                <c:pt idx="3">
                  <c:v>0</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Lst>
        </c:ser>
        <c:ser>
          <c:idx val="1"/>
          <c:order val="1"/>
          <c:tx>
            <c:strRef>
              <c:f>工作量分布!$D$64</c:f>
              <c:strCache>
                <c:ptCount val="1"/>
                <c:pt idx="0">
                  <c:v>OL</c:v>
                </c:pt>
              </c:strCache>
            </c:strRef>
          </c:tx>
          <c:val>
            <c:numRef>
              <c:f>工作量分布!$E$64:$H$64</c:f>
              <c:numCache>
                <c:formatCode>0.0000_ </c:formatCode>
                <c:ptCount val="4"/>
                <c:pt idx="0">
                  <c:v>0.13200000000000001</c:v>
                </c:pt>
                <c:pt idx="1">
                  <c:v>0.2165</c:v>
                </c:pt>
                <c:pt idx="2">
                  <c:v>0.93</c:v>
                </c:pt>
                <c:pt idx="3">
                  <c:v>0.75</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Lst>
        </c:ser>
        <c:ser>
          <c:idx val="2"/>
          <c:order val="2"/>
          <c:tx>
            <c:strRef>
              <c:f>工作量分布!$D$65</c:f>
              <c:strCache>
                <c:ptCount val="1"/>
                <c:pt idx="0">
                  <c:v>UOL</c:v>
                </c:pt>
              </c:strCache>
            </c:strRef>
          </c:tx>
          <c:val>
            <c:numRef>
              <c:f>工作量分布!$E$65:$H$65</c:f>
              <c:numCache>
                <c:formatCode>0.0000_ </c:formatCode>
                <c:ptCount val="4"/>
                <c:pt idx="0">
                  <c:v>0.252</c:v>
                </c:pt>
                <c:pt idx="1">
                  <c:v>0.43290000000000001</c:v>
                </c:pt>
                <c:pt idx="2">
                  <c:v>1.7274</c:v>
                </c:pt>
                <c:pt idx="3">
                  <c:v>1.5</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Lst>
        </c:ser>
        <c:ser>
          <c:idx val="3"/>
          <c:order val="3"/>
          <c:tx>
            <c:strRef>
              <c:f>工作量分布!$D$66</c:f>
              <c:strCache>
                <c:ptCount val="1"/>
                <c:pt idx="0">
                  <c:v>计划数据</c:v>
                </c:pt>
              </c:strCache>
            </c:strRef>
          </c:tx>
          <c:val>
            <c:numRef>
              <c:f>工作量分布!$E$66:$H$66</c:f>
              <c:numCache>
                <c:formatCode>General</c:formatCode>
                <c:ptCount val="4"/>
                <c:pt idx="0">
                  <c:v>0.25943396226415089</c:v>
                </c:pt>
                <c:pt idx="1">
                  <c:v>0.41037735849056611</c:v>
                </c:pt>
                <c:pt idx="2">
                  <c:v>0.94339622641509435</c:v>
                </c:pt>
                <c:pt idx="3">
                  <c:v>1.0849056603773586</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Lst>
        </c:ser>
        <c:ser>
          <c:idx val="4"/>
          <c:order val="4"/>
          <c:tx>
            <c:strRef>
              <c:f>工作量分布!$D$67</c:f>
              <c:strCache>
                <c:ptCount val="1"/>
                <c:pt idx="0">
                  <c:v>实际数据</c:v>
                </c:pt>
              </c:strCache>
            </c:strRef>
          </c:tx>
          <c:val>
            <c:numRef>
              <c:f>工作量分布!$E$67:$H$67</c:f>
              <c:numCache>
                <c:formatCode>General</c:formatCode>
                <c:ptCount val="4"/>
                <c:pt idx="0">
                  <c:v>0.25943396226415089</c:v>
                </c:pt>
                <c:pt idx="1">
                  <c:v>0.37735849056603776</c:v>
                </c:pt>
                <c:pt idx="2">
                  <c:v>1.0141509433962264</c:v>
                </c:pt>
                <c:pt idx="3">
                  <c:v>1.5801886792452831</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Lst>
        </c:ser>
        <c:dLbls>
          <c:showLegendKey val="0"/>
          <c:showVal val="0"/>
          <c:showCatName val="0"/>
          <c:showSerName val="0"/>
          <c:showPercent val="0"/>
          <c:showBubbleSize val="0"/>
        </c:dLbls>
        <c:marker val="1"/>
        <c:smooth val="0"/>
        <c:axId val="299586880"/>
        <c:axId val="299587440"/>
      </c:lineChart>
      <c:catAx>
        <c:axId val="299586880"/>
        <c:scaling>
          <c:orientation val="minMax"/>
        </c:scaling>
        <c:delete val="0"/>
        <c:axPos val="b"/>
        <c:numFmt formatCode="General" sourceLinked="0"/>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99587440"/>
        <c:crosses val="autoZero"/>
        <c:auto val="1"/>
        <c:lblAlgn val="ctr"/>
        <c:lblOffset val="100"/>
        <c:noMultiLvlLbl val="0"/>
      </c:catAx>
      <c:valAx>
        <c:axId val="299587440"/>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99586880"/>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过程单位规模工作量的控制图</a:t>
            </a:r>
            <a:endParaRPr lang="en-US" altLang="zh-CN"/>
          </a:p>
        </c:rich>
      </c:tx>
      <c:layout/>
      <c:overlay val="0"/>
    </c:title>
    <c:autoTitleDeleted val="0"/>
    <c:plotArea>
      <c:layout/>
      <c:lineChart>
        <c:grouping val="standard"/>
        <c:varyColors val="0"/>
        <c:ser>
          <c:idx val="0"/>
          <c:order val="0"/>
          <c:tx>
            <c:strRef>
              <c:f>工作量分布!$D$63</c:f>
              <c:strCache>
                <c:ptCount val="1"/>
                <c:pt idx="0">
                  <c:v>LOL</c:v>
                </c:pt>
              </c:strCache>
            </c:strRef>
          </c:tx>
          <c:val>
            <c:numRef>
              <c:f>工作量分布!$E$63:$H$63</c:f>
              <c:numCache>
                <c:formatCode>0.0000_ </c:formatCode>
                <c:ptCount val="4"/>
                <c:pt idx="0">
                  <c:v>1.2E-2</c:v>
                </c:pt>
                <c:pt idx="1">
                  <c:v>1E-4</c:v>
                </c:pt>
                <c:pt idx="2">
                  <c:v>0.1326</c:v>
                </c:pt>
                <c:pt idx="3">
                  <c:v>0</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Lst>
        </c:ser>
        <c:ser>
          <c:idx val="1"/>
          <c:order val="1"/>
          <c:tx>
            <c:strRef>
              <c:f>工作量分布!$D$64</c:f>
              <c:strCache>
                <c:ptCount val="1"/>
                <c:pt idx="0">
                  <c:v>OL</c:v>
                </c:pt>
              </c:strCache>
            </c:strRef>
          </c:tx>
          <c:val>
            <c:numRef>
              <c:f>工作量分布!$E$64:$H$64</c:f>
              <c:numCache>
                <c:formatCode>0.0000_ </c:formatCode>
                <c:ptCount val="4"/>
                <c:pt idx="0">
                  <c:v>0.13200000000000001</c:v>
                </c:pt>
                <c:pt idx="1">
                  <c:v>0.2165</c:v>
                </c:pt>
                <c:pt idx="2">
                  <c:v>0.93</c:v>
                </c:pt>
                <c:pt idx="3">
                  <c:v>0.75</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Lst>
        </c:ser>
        <c:ser>
          <c:idx val="2"/>
          <c:order val="2"/>
          <c:tx>
            <c:strRef>
              <c:f>工作量分布!$D$65</c:f>
              <c:strCache>
                <c:ptCount val="1"/>
                <c:pt idx="0">
                  <c:v>UOL</c:v>
                </c:pt>
              </c:strCache>
            </c:strRef>
          </c:tx>
          <c:val>
            <c:numRef>
              <c:f>工作量分布!$E$65:$H$65</c:f>
              <c:numCache>
                <c:formatCode>0.0000_ </c:formatCode>
                <c:ptCount val="4"/>
                <c:pt idx="0">
                  <c:v>0.252</c:v>
                </c:pt>
                <c:pt idx="1">
                  <c:v>0.43290000000000001</c:v>
                </c:pt>
                <c:pt idx="2">
                  <c:v>1.7274</c:v>
                </c:pt>
                <c:pt idx="3">
                  <c:v>1.5</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Lst>
        </c:ser>
        <c:ser>
          <c:idx val="3"/>
          <c:order val="3"/>
          <c:tx>
            <c:strRef>
              <c:f>工作量分布!$D$66</c:f>
              <c:strCache>
                <c:ptCount val="1"/>
                <c:pt idx="0">
                  <c:v>计划数据</c:v>
                </c:pt>
              </c:strCache>
            </c:strRef>
          </c:tx>
          <c:val>
            <c:numRef>
              <c:f>工作量分布!$E$66:$H$66</c:f>
              <c:numCache>
                <c:formatCode>General</c:formatCode>
                <c:ptCount val="4"/>
                <c:pt idx="0">
                  <c:v>0.25943396226415089</c:v>
                </c:pt>
                <c:pt idx="1">
                  <c:v>0.41037735849056611</c:v>
                </c:pt>
                <c:pt idx="2">
                  <c:v>0.94339622641509435</c:v>
                </c:pt>
                <c:pt idx="3">
                  <c:v>1.0849056603773586</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Lst>
        </c:ser>
        <c:ser>
          <c:idx val="4"/>
          <c:order val="4"/>
          <c:tx>
            <c:strRef>
              <c:f>工作量分布!$D$67</c:f>
              <c:strCache>
                <c:ptCount val="1"/>
                <c:pt idx="0">
                  <c:v>实际数据</c:v>
                </c:pt>
              </c:strCache>
            </c:strRef>
          </c:tx>
          <c:val>
            <c:numRef>
              <c:f>工作量分布!$E$67:$H$67</c:f>
              <c:numCache>
                <c:formatCode>General</c:formatCode>
                <c:ptCount val="4"/>
                <c:pt idx="0">
                  <c:v>0.25943396226415089</c:v>
                </c:pt>
                <c:pt idx="1">
                  <c:v>0.37735849056603776</c:v>
                </c:pt>
                <c:pt idx="2">
                  <c:v>1.0141509433962264</c:v>
                </c:pt>
                <c:pt idx="3">
                  <c:v>1.5801886792452831</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Lst>
        </c:ser>
        <c:dLbls>
          <c:showLegendKey val="0"/>
          <c:showVal val="0"/>
          <c:showCatName val="0"/>
          <c:showSerName val="0"/>
          <c:showPercent val="0"/>
          <c:showBubbleSize val="0"/>
        </c:dLbls>
        <c:marker val="1"/>
        <c:smooth val="0"/>
        <c:axId val="299793536"/>
        <c:axId val="299794096"/>
      </c:lineChart>
      <c:catAx>
        <c:axId val="299793536"/>
        <c:scaling>
          <c:orientation val="minMax"/>
        </c:scaling>
        <c:delete val="0"/>
        <c:axPos val="b"/>
        <c:numFmt formatCode="General" sourceLinked="0"/>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99794096"/>
        <c:crosses val="autoZero"/>
        <c:auto val="1"/>
        <c:lblAlgn val="ctr"/>
        <c:lblOffset val="100"/>
        <c:noMultiLvlLbl val="0"/>
      </c:catAx>
      <c:valAx>
        <c:axId val="299794096"/>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99793536"/>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过程单位规模工作量的控制图</a:t>
            </a:r>
            <a:endParaRPr lang="en-US" altLang="zh-CN"/>
          </a:p>
        </c:rich>
      </c:tx>
      <c:layout/>
      <c:overlay val="0"/>
    </c:title>
    <c:autoTitleDeleted val="0"/>
    <c:plotArea>
      <c:layout/>
      <c:lineChart>
        <c:grouping val="standard"/>
        <c:varyColors val="0"/>
        <c:ser>
          <c:idx val="0"/>
          <c:order val="0"/>
          <c:tx>
            <c:strRef>
              <c:f>工作量分布!$D$63</c:f>
              <c:strCache>
                <c:ptCount val="1"/>
                <c:pt idx="0">
                  <c:v>LOL</c:v>
                </c:pt>
              </c:strCache>
            </c:strRef>
          </c:tx>
          <c:val>
            <c:numRef>
              <c:f>工作量分布!$E$63:$H$63</c:f>
              <c:numCache>
                <c:formatCode>0.0000_ </c:formatCode>
                <c:ptCount val="4"/>
                <c:pt idx="0">
                  <c:v>1.2E-2</c:v>
                </c:pt>
                <c:pt idx="1">
                  <c:v>1E-4</c:v>
                </c:pt>
                <c:pt idx="2">
                  <c:v>0.1326</c:v>
                </c:pt>
                <c:pt idx="3">
                  <c:v>0</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Lst>
        </c:ser>
        <c:ser>
          <c:idx val="1"/>
          <c:order val="1"/>
          <c:tx>
            <c:strRef>
              <c:f>工作量分布!$D$64</c:f>
              <c:strCache>
                <c:ptCount val="1"/>
                <c:pt idx="0">
                  <c:v>OL</c:v>
                </c:pt>
              </c:strCache>
            </c:strRef>
          </c:tx>
          <c:val>
            <c:numRef>
              <c:f>工作量分布!$E$64:$H$64</c:f>
              <c:numCache>
                <c:formatCode>0.0000_ </c:formatCode>
                <c:ptCount val="4"/>
                <c:pt idx="0">
                  <c:v>0.13200000000000001</c:v>
                </c:pt>
                <c:pt idx="1">
                  <c:v>0.2165</c:v>
                </c:pt>
                <c:pt idx="2">
                  <c:v>0.93</c:v>
                </c:pt>
                <c:pt idx="3">
                  <c:v>0.75</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Lst>
        </c:ser>
        <c:ser>
          <c:idx val="2"/>
          <c:order val="2"/>
          <c:tx>
            <c:strRef>
              <c:f>工作量分布!$D$65</c:f>
              <c:strCache>
                <c:ptCount val="1"/>
                <c:pt idx="0">
                  <c:v>UOL</c:v>
                </c:pt>
              </c:strCache>
            </c:strRef>
          </c:tx>
          <c:val>
            <c:numRef>
              <c:f>工作量分布!$E$65:$H$65</c:f>
              <c:numCache>
                <c:formatCode>0.0000_ </c:formatCode>
                <c:ptCount val="4"/>
                <c:pt idx="0">
                  <c:v>0.252</c:v>
                </c:pt>
                <c:pt idx="1">
                  <c:v>0.43290000000000001</c:v>
                </c:pt>
                <c:pt idx="2">
                  <c:v>1.7274</c:v>
                </c:pt>
                <c:pt idx="3">
                  <c:v>1.5</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Lst>
        </c:ser>
        <c:ser>
          <c:idx val="3"/>
          <c:order val="3"/>
          <c:tx>
            <c:strRef>
              <c:f>工作量分布!$D$66</c:f>
              <c:strCache>
                <c:ptCount val="1"/>
                <c:pt idx="0">
                  <c:v>计划数据</c:v>
                </c:pt>
              </c:strCache>
            </c:strRef>
          </c:tx>
          <c:val>
            <c:numRef>
              <c:f>工作量分布!$E$66:$H$66</c:f>
              <c:numCache>
                <c:formatCode>General</c:formatCode>
                <c:ptCount val="4"/>
                <c:pt idx="0">
                  <c:v>0.25943396226415089</c:v>
                </c:pt>
                <c:pt idx="1">
                  <c:v>0.41037735849056611</c:v>
                </c:pt>
                <c:pt idx="2">
                  <c:v>0.94339622641509435</c:v>
                </c:pt>
                <c:pt idx="3">
                  <c:v>1.0849056603773586</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Lst>
        </c:ser>
        <c:ser>
          <c:idx val="4"/>
          <c:order val="4"/>
          <c:tx>
            <c:strRef>
              <c:f>工作量分布!$D$67</c:f>
              <c:strCache>
                <c:ptCount val="1"/>
                <c:pt idx="0">
                  <c:v>实际数据</c:v>
                </c:pt>
              </c:strCache>
            </c:strRef>
          </c:tx>
          <c:val>
            <c:numRef>
              <c:f>工作量分布!$E$67:$H$67</c:f>
              <c:numCache>
                <c:formatCode>General</c:formatCode>
                <c:ptCount val="4"/>
                <c:pt idx="0">
                  <c:v>0.25943396226415089</c:v>
                </c:pt>
                <c:pt idx="1">
                  <c:v>0.37735849056603776</c:v>
                </c:pt>
                <c:pt idx="2">
                  <c:v>1.0141509433962264</c:v>
                </c:pt>
                <c:pt idx="3">
                  <c:v>1.5801886792452831</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Lst>
        </c:ser>
        <c:dLbls>
          <c:showLegendKey val="0"/>
          <c:showVal val="0"/>
          <c:showCatName val="0"/>
          <c:showSerName val="0"/>
          <c:showPercent val="0"/>
          <c:showBubbleSize val="0"/>
        </c:dLbls>
        <c:marker val="1"/>
        <c:smooth val="0"/>
        <c:axId val="299799136"/>
        <c:axId val="299799696"/>
      </c:lineChart>
      <c:catAx>
        <c:axId val="299799136"/>
        <c:scaling>
          <c:orientation val="minMax"/>
        </c:scaling>
        <c:delete val="0"/>
        <c:axPos val="b"/>
        <c:numFmt formatCode="General" sourceLinked="0"/>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99799696"/>
        <c:crosses val="autoZero"/>
        <c:auto val="1"/>
        <c:lblAlgn val="ctr"/>
        <c:lblOffset val="100"/>
        <c:noMultiLvlLbl val="0"/>
      </c:catAx>
      <c:valAx>
        <c:axId val="299799696"/>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99799136"/>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工作量偏差率控控制图</a:t>
            </a:r>
            <a:endParaRPr lang="en-US" altLang="zh-CN"/>
          </a:p>
        </c:rich>
      </c:tx>
      <c:layout/>
      <c:overlay val="0"/>
    </c:title>
    <c:autoTitleDeleted val="0"/>
    <c:plotArea>
      <c:layout/>
      <c:lineChart>
        <c:grouping val="standard"/>
        <c:varyColors val="0"/>
        <c:ser>
          <c:idx val="0"/>
          <c:order val="0"/>
          <c:tx>
            <c:strRef>
              <c:f>工作量分布!$P$28</c:f>
              <c:strCache>
                <c:ptCount val="1"/>
                <c:pt idx="0">
                  <c:v>实际数据</c:v>
                </c:pt>
              </c:strCache>
            </c:strRef>
          </c:tx>
          <c:cat>
            <c:strRef>
              <c:f>工作量分布!$O$29:$O$36</c:f>
              <c:strCache>
                <c:ptCount val="8"/>
                <c:pt idx="0">
                  <c:v>产品立项阶段</c:v>
                </c:pt>
                <c:pt idx="1">
                  <c:v>迭代一</c:v>
                </c:pt>
                <c:pt idx="2">
                  <c:v>迭代二</c:v>
                </c:pt>
                <c:pt idx="3">
                  <c:v>迭代三</c:v>
                </c:pt>
                <c:pt idx="4">
                  <c:v>迭代四</c:v>
                </c:pt>
                <c:pt idx="5">
                  <c:v>迭代五</c:v>
                </c:pt>
                <c:pt idx="6">
                  <c:v>迭代六</c:v>
                </c:pt>
                <c:pt idx="7">
                  <c:v>验收阶段</c:v>
                </c:pt>
              </c:strCache>
            </c:strRef>
          </c:cat>
          <c:val>
            <c:numRef>
              <c:f>工作量分布!$P$29:$P$36</c:f>
              <c:numCache>
                <c:formatCode>0.00%</c:formatCode>
                <c:ptCount val="8"/>
                <c:pt idx="0">
                  <c:v>8.0922312746867231E-3</c:v>
                </c:pt>
                <c:pt idx="1">
                  <c:v>4.6277543065394333E-2</c:v>
                </c:pt>
                <c:pt idx="2">
                  <c:v>7.9116911205403317E-2</c:v>
                </c:pt>
                <c:pt idx="3">
                  <c:v>6.387599110806863E-2</c:v>
                </c:pt>
                <c:pt idx="4">
                  <c:v>-9.3207945861519481E-2</c:v>
                </c:pt>
                <c:pt idx="5">
                  <c:v>0</c:v>
                </c:pt>
                <c:pt idx="6">
                  <c:v>0</c:v>
                </c:pt>
                <c:pt idx="7">
                  <c:v>0</c:v>
                </c:pt>
              </c:numCache>
            </c:numRef>
          </c:val>
          <c:smooth val="0"/>
        </c:ser>
        <c:ser>
          <c:idx val="1"/>
          <c:order val="1"/>
          <c:tx>
            <c:strRef>
              <c:f>工作量分布!$Q$28</c:f>
              <c:strCache>
                <c:ptCount val="1"/>
                <c:pt idx="0">
                  <c:v>LOL</c:v>
                </c:pt>
              </c:strCache>
            </c:strRef>
          </c:tx>
          <c:cat>
            <c:strRef>
              <c:f>工作量分布!$O$29:$O$36</c:f>
              <c:strCache>
                <c:ptCount val="8"/>
                <c:pt idx="0">
                  <c:v>产品立项阶段</c:v>
                </c:pt>
                <c:pt idx="1">
                  <c:v>迭代一</c:v>
                </c:pt>
                <c:pt idx="2">
                  <c:v>迭代二</c:v>
                </c:pt>
                <c:pt idx="3">
                  <c:v>迭代三</c:v>
                </c:pt>
                <c:pt idx="4">
                  <c:v>迭代四</c:v>
                </c:pt>
                <c:pt idx="5">
                  <c:v>迭代五</c:v>
                </c:pt>
                <c:pt idx="6">
                  <c:v>迭代六</c:v>
                </c:pt>
                <c:pt idx="7">
                  <c:v>验收阶段</c:v>
                </c:pt>
              </c:strCache>
            </c:strRef>
          </c:cat>
          <c:val>
            <c:numRef>
              <c:f>工作量分布!$Q$29:$Q$36</c:f>
              <c:numCache>
                <c:formatCode>General</c:formatCode>
                <c:ptCount val="8"/>
                <c:pt idx="0">
                  <c:v>-0.3</c:v>
                </c:pt>
                <c:pt idx="1">
                  <c:v>-0.3</c:v>
                </c:pt>
                <c:pt idx="2">
                  <c:v>-0.3</c:v>
                </c:pt>
                <c:pt idx="3">
                  <c:v>-0.3</c:v>
                </c:pt>
                <c:pt idx="4">
                  <c:v>-0.3</c:v>
                </c:pt>
                <c:pt idx="5">
                  <c:v>-0.3</c:v>
                </c:pt>
                <c:pt idx="6">
                  <c:v>-0.3</c:v>
                </c:pt>
                <c:pt idx="7">
                  <c:v>-0.3</c:v>
                </c:pt>
              </c:numCache>
            </c:numRef>
          </c:val>
          <c:smooth val="0"/>
        </c:ser>
        <c:ser>
          <c:idx val="2"/>
          <c:order val="2"/>
          <c:tx>
            <c:strRef>
              <c:f>工作量分布!$R$28</c:f>
              <c:strCache>
                <c:ptCount val="1"/>
                <c:pt idx="0">
                  <c:v>OL</c:v>
                </c:pt>
              </c:strCache>
            </c:strRef>
          </c:tx>
          <c:cat>
            <c:strRef>
              <c:f>工作量分布!$O$29:$O$36</c:f>
              <c:strCache>
                <c:ptCount val="8"/>
                <c:pt idx="0">
                  <c:v>产品立项阶段</c:v>
                </c:pt>
                <c:pt idx="1">
                  <c:v>迭代一</c:v>
                </c:pt>
                <c:pt idx="2">
                  <c:v>迭代二</c:v>
                </c:pt>
                <c:pt idx="3">
                  <c:v>迭代三</c:v>
                </c:pt>
                <c:pt idx="4">
                  <c:v>迭代四</c:v>
                </c:pt>
                <c:pt idx="5">
                  <c:v>迭代五</c:v>
                </c:pt>
                <c:pt idx="6">
                  <c:v>迭代六</c:v>
                </c:pt>
                <c:pt idx="7">
                  <c:v>验收阶段</c:v>
                </c:pt>
              </c:strCache>
            </c:strRef>
          </c:cat>
          <c:val>
            <c:numRef>
              <c:f>工作量分布!$R$29:$R$36</c:f>
              <c:numCache>
                <c:formatCode>General</c:formatCode>
                <c:ptCount val="8"/>
                <c:pt idx="0">
                  <c:v>4.4999999999999997E-3</c:v>
                </c:pt>
                <c:pt idx="1">
                  <c:v>4.4999999999999997E-3</c:v>
                </c:pt>
                <c:pt idx="2">
                  <c:v>4.4999999999999997E-3</c:v>
                </c:pt>
                <c:pt idx="3">
                  <c:v>4.4999999999999997E-3</c:v>
                </c:pt>
                <c:pt idx="4">
                  <c:v>4.4999999999999997E-3</c:v>
                </c:pt>
                <c:pt idx="5">
                  <c:v>4.4999999999999997E-3</c:v>
                </c:pt>
                <c:pt idx="6">
                  <c:v>4.4999999999999997E-3</c:v>
                </c:pt>
                <c:pt idx="7">
                  <c:v>4.4999999999999997E-3</c:v>
                </c:pt>
              </c:numCache>
            </c:numRef>
          </c:val>
          <c:smooth val="0"/>
        </c:ser>
        <c:ser>
          <c:idx val="3"/>
          <c:order val="3"/>
          <c:tx>
            <c:strRef>
              <c:f>工作量分布!$S$28</c:f>
              <c:strCache>
                <c:ptCount val="1"/>
                <c:pt idx="0">
                  <c:v>UOL</c:v>
                </c:pt>
              </c:strCache>
            </c:strRef>
          </c:tx>
          <c:cat>
            <c:strRef>
              <c:f>工作量分布!$O$29:$O$36</c:f>
              <c:strCache>
                <c:ptCount val="8"/>
                <c:pt idx="0">
                  <c:v>产品立项阶段</c:v>
                </c:pt>
                <c:pt idx="1">
                  <c:v>迭代一</c:v>
                </c:pt>
                <c:pt idx="2">
                  <c:v>迭代二</c:v>
                </c:pt>
                <c:pt idx="3">
                  <c:v>迭代三</c:v>
                </c:pt>
                <c:pt idx="4">
                  <c:v>迭代四</c:v>
                </c:pt>
                <c:pt idx="5">
                  <c:v>迭代五</c:v>
                </c:pt>
                <c:pt idx="6">
                  <c:v>迭代六</c:v>
                </c:pt>
                <c:pt idx="7">
                  <c:v>验收阶段</c:v>
                </c:pt>
              </c:strCache>
            </c:strRef>
          </c:cat>
          <c:val>
            <c:numRef>
              <c:f>工作量分布!$S$29:$S$36</c:f>
              <c:numCache>
                <c:formatCode>General</c:formatCode>
                <c:ptCount val="8"/>
                <c:pt idx="0">
                  <c:v>0.3</c:v>
                </c:pt>
                <c:pt idx="1">
                  <c:v>0.3</c:v>
                </c:pt>
                <c:pt idx="2">
                  <c:v>0.3</c:v>
                </c:pt>
                <c:pt idx="3">
                  <c:v>0.3</c:v>
                </c:pt>
                <c:pt idx="4">
                  <c:v>0.3</c:v>
                </c:pt>
                <c:pt idx="5">
                  <c:v>0.3</c:v>
                </c:pt>
                <c:pt idx="6">
                  <c:v>0.3</c:v>
                </c:pt>
                <c:pt idx="7">
                  <c:v>0.3</c:v>
                </c:pt>
              </c:numCache>
            </c:numRef>
          </c:val>
          <c:smooth val="0"/>
        </c:ser>
        <c:dLbls>
          <c:showLegendKey val="0"/>
          <c:showVal val="0"/>
          <c:showCatName val="0"/>
          <c:showSerName val="0"/>
          <c:showPercent val="0"/>
          <c:showBubbleSize val="0"/>
        </c:dLbls>
        <c:marker val="1"/>
        <c:smooth val="0"/>
        <c:axId val="299950960"/>
        <c:axId val="299951520"/>
      </c:lineChart>
      <c:catAx>
        <c:axId val="299950960"/>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99951520"/>
        <c:crosses val="autoZero"/>
        <c:auto val="1"/>
        <c:lblAlgn val="ctr"/>
        <c:lblOffset val="100"/>
        <c:noMultiLvlLbl val="0"/>
      </c:catAx>
      <c:valAx>
        <c:axId val="299951520"/>
        <c:scaling>
          <c:orientation val="minMax"/>
        </c:scaling>
        <c:delete val="0"/>
        <c:axPos val="l"/>
        <c:majorGridlines/>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99950960"/>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迭代一工作量偏差率控控制图</a:t>
            </a:r>
            <a:endParaRPr lang="en-US" altLang="zh-CN"/>
          </a:p>
        </c:rich>
      </c:tx>
      <c:layout/>
      <c:overlay val="0"/>
    </c:title>
    <c:autoTitleDeleted val="0"/>
    <c:plotArea>
      <c:layout/>
      <c:lineChart>
        <c:grouping val="standard"/>
        <c:varyColors val="0"/>
        <c:ser>
          <c:idx val="4"/>
          <c:order val="0"/>
          <c:tx>
            <c:strRef>
              <c:f>工作量分布!$S$52</c:f>
              <c:strCache>
                <c:ptCount val="1"/>
                <c:pt idx="0">
                  <c:v>实际数据</c:v>
                </c:pt>
              </c:strCache>
            </c:strRef>
          </c:tx>
          <c:cat>
            <c:strRef>
              <c:f>工作量分布!$R$53:$R$56</c:f>
              <c:strCache>
                <c:ptCount val="4"/>
                <c:pt idx="0">
                  <c:v>需求过程</c:v>
                </c:pt>
                <c:pt idx="1">
                  <c:v>设计过程</c:v>
                </c:pt>
                <c:pt idx="2">
                  <c:v>开发过程</c:v>
                </c:pt>
                <c:pt idx="3">
                  <c:v>测试过程</c:v>
                </c:pt>
              </c:strCache>
            </c:strRef>
          </c:cat>
          <c:val>
            <c:numRef>
              <c:f>工作量分布!$S$53:$S$56</c:f>
              <c:numCache>
                <c:formatCode>0.00%</c:formatCode>
                <c:ptCount val="4"/>
                <c:pt idx="0">
                  <c:v>0</c:v>
                </c:pt>
                <c:pt idx="1">
                  <c:v>-8.0459770114942653E-2</c:v>
                </c:pt>
                <c:pt idx="2">
                  <c:v>7.4999999999999956E-2</c:v>
                </c:pt>
                <c:pt idx="3">
                  <c:v>0.45652173913043481</c:v>
                </c:pt>
              </c:numCache>
            </c:numRef>
          </c:val>
          <c:smooth val="0"/>
        </c:ser>
        <c:ser>
          <c:idx val="5"/>
          <c:order val="1"/>
          <c:tx>
            <c:strRef>
              <c:f>工作量分布!$T$52</c:f>
              <c:strCache>
                <c:ptCount val="1"/>
                <c:pt idx="0">
                  <c:v>LOL</c:v>
                </c:pt>
              </c:strCache>
            </c:strRef>
          </c:tx>
          <c:cat>
            <c:strRef>
              <c:f>工作量分布!$R$53:$R$56</c:f>
              <c:strCache>
                <c:ptCount val="4"/>
                <c:pt idx="0">
                  <c:v>需求过程</c:v>
                </c:pt>
                <c:pt idx="1">
                  <c:v>设计过程</c:v>
                </c:pt>
                <c:pt idx="2">
                  <c:v>开发过程</c:v>
                </c:pt>
                <c:pt idx="3">
                  <c:v>测试过程</c:v>
                </c:pt>
              </c:strCache>
            </c:strRef>
          </c:cat>
          <c:val>
            <c:numRef>
              <c:f>工作量分布!$T$53:$T$56</c:f>
              <c:numCache>
                <c:formatCode>General</c:formatCode>
                <c:ptCount val="4"/>
                <c:pt idx="0">
                  <c:v>-0.3</c:v>
                </c:pt>
                <c:pt idx="1">
                  <c:v>-0.3</c:v>
                </c:pt>
                <c:pt idx="2">
                  <c:v>-0.3</c:v>
                </c:pt>
                <c:pt idx="3">
                  <c:v>-0.3</c:v>
                </c:pt>
              </c:numCache>
            </c:numRef>
          </c:val>
          <c:smooth val="0"/>
        </c:ser>
        <c:ser>
          <c:idx val="6"/>
          <c:order val="2"/>
          <c:tx>
            <c:strRef>
              <c:f>工作量分布!$U$52</c:f>
              <c:strCache>
                <c:ptCount val="1"/>
                <c:pt idx="0">
                  <c:v>OL</c:v>
                </c:pt>
              </c:strCache>
            </c:strRef>
          </c:tx>
          <c:cat>
            <c:strRef>
              <c:f>工作量分布!$R$53:$R$56</c:f>
              <c:strCache>
                <c:ptCount val="4"/>
                <c:pt idx="0">
                  <c:v>需求过程</c:v>
                </c:pt>
                <c:pt idx="1">
                  <c:v>设计过程</c:v>
                </c:pt>
                <c:pt idx="2">
                  <c:v>开发过程</c:v>
                </c:pt>
                <c:pt idx="3">
                  <c:v>测试过程</c:v>
                </c:pt>
              </c:strCache>
            </c:strRef>
          </c:cat>
          <c:val>
            <c:numRef>
              <c:f>工作量分布!$U$53:$U$56</c:f>
              <c:numCache>
                <c:formatCode>General</c:formatCode>
                <c:ptCount val="4"/>
                <c:pt idx="0">
                  <c:v>4.4999999999999997E-3</c:v>
                </c:pt>
                <c:pt idx="1">
                  <c:v>4.4999999999999997E-3</c:v>
                </c:pt>
                <c:pt idx="2">
                  <c:v>4.4999999999999997E-3</c:v>
                </c:pt>
                <c:pt idx="3">
                  <c:v>4.4999999999999997E-3</c:v>
                </c:pt>
              </c:numCache>
            </c:numRef>
          </c:val>
          <c:smooth val="0"/>
        </c:ser>
        <c:ser>
          <c:idx val="7"/>
          <c:order val="3"/>
          <c:tx>
            <c:strRef>
              <c:f>工作量分布!$V$52</c:f>
              <c:strCache>
                <c:ptCount val="1"/>
                <c:pt idx="0">
                  <c:v>UOL</c:v>
                </c:pt>
              </c:strCache>
            </c:strRef>
          </c:tx>
          <c:cat>
            <c:strRef>
              <c:f>工作量分布!$R$53:$R$56</c:f>
              <c:strCache>
                <c:ptCount val="4"/>
                <c:pt idx="0">
                  <c:v>需求过程</c:v>
                </c:pt>
                <c:pt idx="1">
                  <c:v>设计过程</c:v>
                </c:pt>
                <c:pt idx="2">
                  <c:v>开发过程</c:v>
                </c:pt>
                <c:pt idx="3">
                  <c:v>测试过程</c:v>
                </c:pt>
              </c:strCache>
            </c:strRef>
          </c:cat>
          <c:val>
            <c:numRef>
              <c:f>工作量分布!$V$53:$V$56</c:f>
              <c:numCache>
                <c:formatCode>General</c:formatCode>
                <c:ptCount val="4"/>
                <c:pt idx="0">
                  <c:v>0.3</c:v>
                </c:pt>
                <c:pt idx="1">
                  <c:v>0.3</c:v>
                </c:pt>
                <c:pt idx="2">
                  <c:v>0.3</c:v>
                </c:pt>
                <c:pt idx="3">
                  <c:v>0.3</c:v>
                </c:pt>
              </c:numCache>
            </c:numRef>
          </c:val>
          <c:smooth val="0"/>
        </c:ser>
        <c:ser>
          <c:idx val="0"/>
          <c:order val="4"/>
          <c:tx>
            <c:strRef>
              <c:f>工作量分布!$S$52</c:f>
              <c:strCache>
                <c:ptCount val="1"/>
                <c:pt idx="0">
                  <c:v>实际数据</c:v>
                </c:pt>
              </c:strCache>
            </c:strRef>
          </c:tx>
          <c:cat>
            <c:strRef>
              <c:f>工作量分布!$R$53:$R$56</c:f>
              <c:strCache>
                <c:ptCount val="4"/>
                <c:pt idx="0">
                  <c:v>需求过程</c:v>
                </c:pt>
                <c:pt idx="1">
                  <c:v>设计过程</c:v>
                </c:pt>
                <c:pt idx="2">
                  <c:v>开发过程</c:v>
                </c:pt>
                <c:pt idx="3">
                  <c:v>测试过程</c:v>
                </c:pt>
              </c:strCache>
            </c:strRef>
          </c:cat>
          <c:val>
            <c:numRef>
              <c:f>工作量分布!$S$53:$S$56</c:f>
              <c:numCache>
                <c:formatCode>0.00%</c:formatCode>
                <c:ptCount val="4"/>
                <c:pt idx="0">
                  <c:v>0</c:v>
                </c:pt>
                <c:pt idx="1">
                  <c:v>-8.0459770114942653E-2</c:v>
                </c:pt>
                <c:pt idx="2">
                  <c:v>7.4999999999999956E-2</c:v>
                </c:pt>
                <c:pt idx="3">
                  <c:v>0.45652173913043481</c:v>
                </c:pt>
              </c:numCache>
            </c:numRef>
          </c:val>
          <c:smooth val="0"/>
        </c:ser>
        <c:ser>
          <c:idx val="1"/>
          <c:order val="5"/>
          <c:tx>
            <c:strRef>
              <c:f>工作量分布!$T$52</c:f>
              <c:strCache>
                <c:ptCount val="1"/>
                <c:pt idx="0">
                  <c:v>LOL</c:v>
                </c:pt>
              </c:strCache>
            </c:strRef>
          </c:tx>
          <c:cat>
            <c:strRef>
              <c:f>工作量分布!$R$53:$R$56</c:f>
              <c:strCache>
                <c:ptCount val="4"/>
                <c:pt idx="0">
                  <c:v>需求过程</c:v>
                </c:pt>
                <c:pt idx="1">
                  <c:v>设计过程</c:v>
                </c:pt>
                <c:pt idx="2">
                  <c:v>开发过程</c:v>
                </c:pt>
                <c:pt idx="3">
                  <c:v>测试过程</c:v>
                </c:pt>
              </c:strCache>
            </c:strRef>
          </c:cat>
          <c:val>
            <c:numRef>
              <c:f>工作量分布!$T$53:$T$56</c:f>
              <c:numCache>
                <c:formatCode>General</c:formatCode>
                <c:ptCount val="4"/>
                <c:pt idx="0">
                  <c:v>-0.3</c:v>
                </c:pt>
                <c:pt idx="1">
                  <c:v>-0.3</c:v>
                </c:pt>
                <c:pt idx="2">
                  <c:v>-0.3</c:v>
                </c:pt>
                <c:pt idx="3">
                  <c:v>-0.3</c:v>
                </c:pt>
              </c:numCache>
            </c:numRef>
          </c:val>
          <c:smooth val="0"/>
        </c:ser>
        <c:ser>
          <c:idx val="2"/>
          <c:order val="6"/>
          <c:tx>
            <c:strRef>
              <c:f>工作量分布!$U$52</c:f>
              <c:strCache>
                <c:ptCount val="1"/>
                <c:pt idx="0">
                  <c:v>OL</c:v>
                </c:pt>
              </c:strCache>
            </c:strRef>
          </c:tx>
          <c:cat>
            <c:strRef>
              <c:f>工作量分布!$R$53:$R$56</c:f>
              <c:strCache>
                <c:ptCount val="4"/>
                <c:pt idx="0">
                  <c:v>需求过程</c:v>
                </c:pt>
                <c:pt idx="1">
                  <c:v>设计过程</c:v>
                </c:pt>
                <c:pt idx="2">
                  <c:v>开发过程</c:v>
                </c:pt>
                <c:pt idx="3">
                  <c:v>测试过程</c:v>
                </c:pt>
              </c:strCache>
            </c:strRef>
          </c:cat>
          <c:val>
            <c:numRef>
              <c:f>工作量分布!$U$53:$U$56</c:f>
              <c:numCache>
                <c:formatCode>General</c:formatCode>
                <c:ptCount val="4"/>
                <c:pt idx="0">
                  <c:v>4.4999999999999997E-3</c:v>
                </c:pt>
                <c:pt idx="1">
                  <c:v>4.4999999999999997E-3</c:v>
                </c:pt>
                <c:pt idx="2">
                  <c:v>4.4999999999999997E-3</c:v>
                </c:pt>
                <c:pt idx="3">
                  <c:v>4.4999999999999997E-3</c:v>
                </c:pt>
              </c:numCache>
            </c:numRef>
          </c:val>
          <c:smooth val="0"/>
        </c:ser>
        <c:ser>
          <c:idx val="3"/>
          <c:order val="7"/>
          <c:tx>
            <c:strRef>
              <c:f>工作量分布!$V$52</c:f>
              <c:strCache>
                <c:ptCount val="1"/>
                <c:pt idx="0">
                  <c:v>UOL</c:v>
                </c:pt>
              </c:strCache>
            </c:strRef>
          </c:tx>
          <c:cat>
            <c:strRef>
              <c:f>工作量分布!$R$53:$R$56</c:f>
              <c:strCache>
                <c:ptCount val="4"/>
                <c:pt idx="0">
                  <c:v>需求过程</c:v>
                </c:pt>
                <c:pt idx="1">
                  <c:v>设计过程</c:v>
                </c:pt>
                <c:pt idx="2">
                  <c:v>开发过程</c:v>
                </c:pt>
                <c:pt idx="3">
                  <c:v>测试过程</c:v>
                </c:pt>
              </c:strCache>
            </c:strRef>
          </c:cat>
          <c:val>
            <c:numRef>
              <c:f>工作量分布!$V$53:$V$56</c:f>
              <c:numCache>
                <c:formatCode>General</c:formatCode>
                <c:ptCount val="4"/>
                <c:pt idx="0">
                  <c:v>0.3</c:v>
                </c:pt>
                <c:pt idx="1">
                  <c:v>0.3</c:v>
                </c:pt>
                <c:pt idx="2">
                  <c:v>0.3</c:v>
                </c:pt>
                <c:pt idx="3">
                  <c:v>0.3</c:v>
                </c:pt>
              </c:numCache>
            </c:numRef>
          </c:val>
          <c:smooth val="0"/>
        </c:ser>
        <c:dLbls>
          <c:showLegendKey val="0"/>
          <c:showVal val="0"/>
          <c:showCatName val="0"/>
          <c:showSerName val="0"/>
          <c:showPercent val="0"/>
          <c:showBubbleSize val="0"/>
        </c:dLbls>
        <c:marker val="1"/>
        <c:smooth val="0"/>
        <c:axId val="300226912"/>
        <c:axId val="300227472"/>
      </c:lineChart>
      <c:catAx>
        <c:axId val="300226912"/>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0227472"/>
        <c:crosses val="autoZero"/>
        <c:auto val="1"/>
        <c:lblAlgn val="ctr"/>
        <c:lblOffset val="100"/>
        <c:noMultiLvlLbl val="0"/>
      </c:catAx>
      <c:valAx>
        <c:axId val="300227472"/>
        <c:scaling>
          <c:orientation val="minMax"/>
        </c:scaling>
        <c:delete val="0"/>
        <c:axPos val="l"/>
        <c:majorGridlines/>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0226912"/>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迭代二工作量偏差率控控制图</a:t>
            </a:r>
            <a:endParaRPr lang="en-US" altLang="zh-CN"/>
          </a:p>
        </c:rich>
      </c:tx>
      <c:layout/>
      <c:overlay val="0"/>
    </c:title>
    <c:autoTitleDeleted val="0"/>
    <c:plotArea>
      <c:layout/>
      <c:lineChart>
        <c:grouping val="standard"/>
        <c:varyColors val="0"/>
        <c:ser>
          <c:idx val="4"/>
          <c:order val="0"/>
          <c:tx>
            <c:strRef>
              <c:f>工作量分布!$T$98</c:f>
              <c:strCache>
                <c:ptCount val="1"/>
                <c:pt idx="0">
                  <c:v>实际数据</c:v>
                </c:pt>
              </c:strCache>
            </c:strRef>
          </c:tx>
          <c:cat>
            <c:strRef>
              <c:f>工作量分布!$S$99:$S$102</c:f>
              <c:strCache>
                <c:ptCount val="4"/>
                <c:pt idx="0">
                  <c:v>需求过程</c:v>
                </c:pt>
                <c:pt idx="1">
                  <c:v>设计过程</c:v>
                </c:pt>
                <c:pt idx="2">
                  <c:v>开发过程</c:v>
                </c:pt>
                <c:pt idx="3">
                  <c:v>测试过程</c:v>
                </c:pt>
              </c:strCache>
            </c:strRef>
          </c:cat>
          <c:val>
            <c:numRef>
              <c:f>工作量分布!$T$99:$T$102</c:f>
              <c:numCache>
                <c:formatCode>0.00%</c:formatCode>
                <c:ptCount val="4"/>
                <c:pt idx="0">
                  <c:v>-0.19810845239513519</c:v>
                </c:pt>
                <c:pt idx="1">
                  <c:v>0.20283732140729693</c:v>
                </c:pt>
                <c:pt idx="2">
                  <c:v>0.13028522900495165</c:v>
                </c:pt>
                <c:pt idx="3">
                  <c:v>4.4750130593766091E-2</c:v>
                </c:pt>
              </c:numCache>
            </c:numRef>
          </c:val>
          <c:smooth val="0"/>
        </c:ser>
        <c:ser>
          <c:idx val="5"/>
          <c:order val="1"/>
          <c:tx>
            <c:strRef>
              <c:f>工作量分布!$U$98</c:f>
              <c:strCache>
                <c:ptCount val="1"/>
                <c:pt idx="0">
                  <c:v>LOL</c:v>
                </c:pt>
              </c:strCache>
            </c:strRef>
          </c:tx>
          <c:cat>
            <c:strRef>
              <c:f>工作量分布!$S$99:$S$102</c:f>
              <c:strCache>
                <c:ptCount val="4"/>
                <c:pt idx="0">
                  <c:v>需求过程</c:v>
                </c:pt>
                <c:pt idx="1">
                  <c:v>设计过程</c:v>
                </c:pt>
                <c:pt idx="2">
                  <c:v>开发过程</c:v>
                </c:pt>
                <c:pt idx="3">
                  <c:v>测试过程</c:v>
                </c:pt>
              </c:strCache>
            </c:strRef>
          </c:cat>
          <c:val>
            <c:numRef>
              <c:f>工作量分布!$U$99:$U$102</c:f>
              <c:numCache>
                <c:formatCode>General</c:formatCode>
                <c:ptCount val="4"/>
                <c:pt idx="0">
                  <c:v>-0.3</c:v>
                </c:pt>
                <c:pt idx="1">
                  <c:v>-0.3</c:v>
                </c:pt>
                <c:pt idx="2">
                  <c:v>-0.3</c:v>
                </c:pt>
                <c:pt idx="3">
                  <c:v>-0.3</c:v>
                </c:pt>
              </c:numCache>
            </c:numRef>
          </c:val>
          <c:smooth val="0"/>
        </c:ser>
        <c:ser>
          <c:idx val="6"/>
          <c:order val="2"/>
          <c:tx>
            <c:strRef>
              <c:f>工作量分布!$V$98</c:f>
              <c:strCache>
                <c:ptCount val="1"/>
                <c:pt idx="0">
                  <c:v>OL</c:v>
                </c:pt>
              </c:strCache>
            </c:strRef>
          </c:tx>
          <c:cat>
            <c:strRef>
              <c:f>工作量分布!$S$99:$S$102</c:f>
              <c:strCache>
                <c:ptCount val="4"/>
                <c:pt idx="0">
                  <c:v>需求过程</c:v>
                </c:pt>
                <c:pt idx="1">
                  <c:v>设计过程</c:v>
                </c:pt>
                <c:pt idx="2">
                  <c:v>开发过程</c:v>
                </c:pt>
                <c:pt idx="3">
                  <c:v>测试过程</c:v>
                </c:pt>
              </c:strCache>
            </c:strRef>
          </c:cat>
          <c:val>
            <c:numRef>
              <c:f>工作量分布!$V$99:$V$102</c:f>
              <c:numCache>
                <c:formatCode>General</c:formatCode>
                <c:ptCount val="4"/>
                <c:pt idx="0">
                  <c:v>4.4999999999999997E-3</c:v>
                </c:pt>
                <c:pt idx="1">
                  <c:v>4.4999999999999997E-3</c:v>
                </c:pt>
                <c:pt idx="2">
                  <c:v>4.4999999999999997E-3</c:v>
                </c:pt>
                <c:pt idx="3">
                  <c:v>4.4999999999999997E-3</c:v>
                </c:pt>
              </c:numCache>
            </c:numRef>
          </c:val>
          <c:smooth val="0"/>
        </c:ser>
        <c:ser>
          <c:idx val="7"/>
          <c:order val="3"/>
          <c:tx>
            <c:strRef>
              <c:f>工作量分布!$W$98</c:f>
              <c:strCache>
                <c:ptCount val="1"/>
                <c:pt idx="0">
                  <c:v>UOL</c:v>
                </c:pt>
              </c:strCache>
            </c:strRef>
          </c:tx>
          <c:cat>
            <c:strRef>
              <c:f>工作量分布!$S$99:$S$102</c:f>
              <c:strCache>
                <c:ptCount val="4"/>
                <c:pt idx="0">
                  <c:v>需求过程</c:v>
                </c:pt>
                <c:pt idx="1">
                  <c:v>设计过程</c:v>
                </c:pt>
                <c:pt idx="2">
                  <c:v>开发过程</c:v>
                </c:pt>
                <c:pt idx="3">
                  <c:v>测试过程</c:v>
                </c:pt>
              </c:strCache>
            </c:strRef>
          </c:cat>
          <c:val>
            <c:numRef>
              <c:f>工作量分布!$W$99:$W$102</c:f>
              <c:numCache>
                <c:formatCode>General</c:formatCode>
                <c:ptCount val="4"/>
                <c:pt idx="0">
                  <c:v>0.3</c:v>
                </c:pt>
                <c:pt idx="1">
                  <c:v>0.3</c:v>
                </c:pt>
                <c:pt idx="2">
                  <c:v>0.3</c:v>
                </c:pt>
                <c:pt idx="3">
                  <c:v>0.3</c:v>
                </c:pt>
              </c:numCache>
            </c:numRef>
          </c:val>
          <c:smooth val="0"/>
        </c:ser>
        <c:dLbls>
          <c:showLegendKey val="0"/>
          <c:showVal val="0"/>
          <c:showCatName val="0"/>
          <c:showSerName val="0"/>
          <c:showPercent val="0"/>
          <c:showBubbleSize val="0"/>
        </c:dLbls>
        <c:marker val="1"/>
        <c:smooth val="0"/>
        <c:axId val="300314224"/>
        <c:axId val="300314784"/>
      </c:lineChart>
      <c:catAx>
        <c:axId val="300314224"/>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0314784"/>
        <c:crosses val="autoZero"/>
        <c:auto val="1"/>
        <c:lblAlgn val="ctr"/>
        <c:lblOffset val="100"/>
        <c:noMultiLvlLbl val="0"/>
      </c:catAx>
      <c:valAx>
        <c:axId val="300314784"/>
        <c:scaling>
          <c:orientation val="minMax"/>
        </c:scaling>
        <c:delete val="0"/>
        <c:axPos val="l"/>
        <c:majorGridlines/>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0314224"/>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迭代三工作量偏差率控控制图</a:t>
            </a:r>
            <a:endParaRPr lang="en-US" altLang="zh-CN"/>
          </a:p>
        </c:rich>
      </c:tx>
      <c:layout/>
      <c:overlay val="0"/>
    </c:title>
    <c:autoTitleDeleted val="0"/>
    <c:plotArea>
      <c:layout/>
      <c:lineChart>
        <c:grouping val="standard"/>
        <c:varyColors val="0"/>
        <c:ser>
          <c:idx val="4"/>
          <c:order val="0"/>
          <c:tx>
            <c:strRef>
              <c:f>工作量分布!$P$158</c:f>
              <c:strCache>
                <c:ptCount val="1"/>
                <c:pt idx="0">
                  <c:v>实际数据</c:v>
                </c:pt>
              </c:strCache>
            </c:strRef>
          </c:tx>
          <c:cat>
            <c:strRef>
              <c:f>工作量分布!$O$159:$O$162</c:f>
              <c:strCache>
                <c:ptCount val="4"/>
                <c:pt idx="0">
                  <c:v>需求过程</c:v>
                </c:pt>
                <c:pt idx="1">
                  <c:v>设计过程</c:v>
                </c:pt>
                <c:pt idx="2">
                  <c:v>开发过程</c:v>
                </c:pt>
                <c:pt idx="3">
                  <c:v>测试过程</c:v>
                </c:pt>
              </c:strCache>
            </c:strRef>
          </c:cat>
          <c:val>
            <c:numRef>
              <c:f>工作量分布!$P$159:$P$162</c:f>
              <c:numCache>
                <c:formatCode>0.00%</c:formatCode>
                <c:ptCount val="4"/>
                <c:pt idx="0">
                  <c:v>5.7899159697349045E-2</c:v>
                </c:pt>
                <c:pt idx="1">
                  <c:v>4.528140449694118E-2</c:v>
                </c:pt>
                <c:pt idx="2">
                  <c:v>4.8933912581269778E-2</c:v>
                </c:pt>
                <c:pt idx="3">
                  <c:v>9.0629426946527092E-2</c:v>
                </c:pt>
              </c:numCache>
            </c:numRef>
          </c:val>
          <c:smooth val="0"/>
        </c:ser>
        <c:ser>
          <c:idx val="5"/>
          <c:order val="1"/>
          <c:tx>
            <c:strRef>
              <c:f>工作量分布!$Q$158</c:f>
              <c:strCache>
                <c:ptCount val="1"/>
                <c:pt idx="0">
                  <c:v>LOL</c:v>
                </c:pt>
              </c:strCache>
            </c:strRef>
          </c:tx>
          <c:cat>
            <c:strRef>
              <c:f>工作量分布!$O$159:$O$162</c:f>
              <c:strCache>
                <c:ptCount val="4"/>
                <c:pt idx="0">
                  <c:v>需求过程</c:v>
                </c:pt>
                <c:pt idx="1">
                  <c:v>设计过程</c:v>
                </c:pt>
                <c:pt idx="2">
                  <c:v>开发过程</c:v>
                </c:pt>
                <c:pt idx="3">
                  <c:v>测试过程</c:v>
                </c:pt>
              </c:strCache>
            </c:strRef>
          </c:cat>
          <c:val>
            <c:numRef>
              <c:f>工作量分布!$Q$159:$Q$162</c:f>
              <c:numCache>
                <c:formatCode>General</c:formatCode>
                <c:ptCount val="4"/>
                <c:pt idx="0">
                  <c:v>-0.3</c:v>
                </c:pt>
                <c:pt idx="1">
                  <c:v>-0.3</c:v>
                </c:pt>
                <c:pt idx="2">
                  <c:v>-0.3</c:v>
                </c:pt>
                <c:pt idx="3">
                  <c:v>-0.3</c:v>
                </c:pt>
              </c:numCache>
            </c:numRef>
          </c:val>
          <c:smooth val="0"/>
        </c:ser>
        <c:ser>
          <c:idx val="6"/>
          <c:order val="2"/>
          <c:tx>
            <c:strRef>
              <c:f>工作量分布!$R$158</c:f>
              <c:strCache>
                <c:ptCount val="1"/>
                <c:pt idx="0">
                  <c:v>OL</c:v>
                </c:pt>
              </c:strCache>
            </c:strRef>
          </c:tx>
          <c:cat>
            <c:strRef>
              <c:f>工作量分布!$O$159:$O$162</c:f>
              <c:strCache>
                <c:ptCount val="4"/>
                <c:pt idx="0">
                  <c:v>需求过程</c:v>
                </c:pt>
                <c:pt idx="1">
                  <c:v>设计过程</c:v>
                </c:pt>
                <c:pt idx="2">
                  <c:v>开发过程</c:v>
                </c:pt>
                <c:pt idx="3">
                  <c:v>测试过程</c:v>
                </c:pt>
              </c:strCache>
            </c:strRef>
          </c:cat>
          <c:val>
            <c:numRef>
              <c:f>工作量分布!$R$159:$R$162</c:f>
              <c:numCache>
                <c:formatCode>General</c:formatCode>
                <c:ptCount val="4"/>
                <c:pt idx="0">
                  <c:v>4.4999999999999997E-3</c:v>
                </c:pt>
                <c:pt idx="1">
                  <c:v>4.4999999999999997E-3</c:v>
                </c:pt>
                <c:pt idx="2">
                  <c:v>4.4999999999999997E-3</c:v>
                </c:pt>
                <c:pt idx="3">
                  <c:v>4.4999999999999997E-3</c:v>
                </c:pt>
              </c:numCache>
            </c:numRef>
          </c:val>
          <c:smooth val="0"/>
        </c:ser>
        <c:ser>
          <c:idx val="7"/>
          <c:order val="3"/>
          <c:tx>
            <c:strRef>
              <c:f>工作量分布!$S$158</c:f>
              <c:strCache>
                <c:ptCount val="1"/>
                <c:pt idx="0">
                  <c:v>UOL</c:v>
                </c:pt>
              </c:strCache>
            </c:strRef>
          </c:tx>
          <c:cat>
            <c:strRef>
              <c:f>工作量分布!$O$159:$O$162</c:f>
              <c:strCache>
                <c:ptCount val="4"/>
                <c:pt idx="0">
                  <c:v>需求过程</c:v>
                </c:pt>
                <c:pt idx="1">
                  <c:v>设计过程</c:v>
                </c:pt>
                <c:pt idx="2">
                  <c:v>开发过程</c:v>
                </c:pt>
                <c:pt idx="3">
                  <c:v>测试过程</c:v>
                </c:pt>
              </c:strCache>
            </c:strRef>
          </c:cat>
          <c:val>
            <c:numRef>
              <c:f>工作量分布!$S$159:$S$162</c:f>
              <c:numCache>
                <c:formatCode>General</c:formatCode>
                <c:ptCount val="4"/>
                <c:pt idx="0">
                  <c:v>0.3</c:v>
                </c:pt>
                <c:pt idx="1">
                  <c:v>0.3</c:v>
                </c:pt>
                <c:pt idx="2">
                  <c:v>0.3</c:v>
                </c:pt>
                <c:pt idx="3">
                  <c:v>0.3</c:v>
                </c:pt>
              </c:numCache>
            </c:numRef>
          </c:val>
          <c:smooth val="0"/>
        </c:ser>
        <c:dLbls>
          <c:showLegendKey val="0"/>
          <c:showVal val="0"/>
          <c:showCatName val="0"/>
          <c:showSerName val="0"/>
          <c:showPercent val="0"/>
          <c:showBubbleSize val="0"/>
        </c:dLbls>
        <c:marker val="1"/>
        <c:smooth val="0"/>
        <c:axId val="300319264"/>
        <c:axId val="300319824"/>
      </c:lineChart>
      <c:catAx>
        <c:axId val="300319264"/>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0319824"/>
        <c:crosses val="autoZero"/>
        <c:auto val="1"/>
        <c:lblAlgn val="ctr"/>
        <c:lblOffset val="100"/>
        <c:noMultiLvlLbl val="0"/>
      </c:catAx>
      <c:valAx>
        <c:axId val="300319824"/>
        <c:scaling>
          <c:orientation val="minMax"/>
        </c:scaling>
        <c:delete val="0"/>
        <c:axPos val="l"/>
        <c:majorGridlines/>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0319264"/>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迭代四工作量偏差率控控制图</a:t>
            </a:r>
            <a:endParaRPr lang="en-US" altLang="zh-CN"/>
          </a:p>
        </c:rich>
      </c:tx>
      <c:layout/>
      <c:overlay val="0"/>
    </c:title>
    <c:autoTitleDeleted val="0"/>
    <c:plotArea>
      <c:layout/>
      <c:lineChart>
        <c:grouping val="standard"/>
        <c:varyColors val="0"/>
        <c:ser>
          <c:idx val="4"/>
          <c:order val="0"/>
          <c:tx>
            <c:strRef>
              <c:f>工作量分布!$O$205</c:f>
              <c:strCache>
                <c:ptCount val="1"/>
                <c:pt idx="0">
                  <c:v>实际数据</c:v>
                </c:pt>
              </c:strCache>
            </c:strRef>
          </c:tx>
          <c:cat>
            <c:strRef>
              <c:f>工作量分布!$N$206:$N$209</c:f>
              <c:strCache>
                <c:ptCount val="4"/>
                <c:pt idx="0">
                  <c:v>需求过程</c:v>
                </c:pt>
                <c:pt idx="1">
                  <c:v>设计过程</c:v>
                </c:pt>
                <c:pt idx="2">
                  <c:v>开发过程</c:v>
                </c:pt>
                <c:pt idx="3">
                  <c:v>测试过程</c:v>
                </c:pt>
              </c:strCache>
            </c:strRef>
          </c:cat>
          <c:val>
            <c:numRef>
              <c:f>工作量分布!$O$206:$O$209</c:f>
              <c:numCache>
                <c:formatCode>0.00%</c:formatCode>
                <c:ptCount val="4"/>
                <c:pt idx="0">
                  <c:v>8.5008359310255299E-2</c:v>
                </c:pt>
                <c:pt idx="1">
                  <c:v>2.4457364899275635E-2</c:v>
                </c:pt>
                <c:pt idx="2">
                  <c:v>3.2873719334779006E-2</c:v>
                </c:pt>
                <c:pt idx="3">
                  <c:v>-0.29220797073652272</c:v>
                </c:pt>
              </c:numCache>
            </c:numRef>
          </c:val>
          <c:smooth val="0"/>
        </c:ser>
        <c:ser>
          <c:idx val="5"/>
          <c:order val="1"/>
          <c:tx>
            <c:strRef>
              <c:f>工作量分布!$P$205</c:f>
              <c:strCache>
                <c:ptCount val="1"/>
                <c:pt idx="0">
                  <c:v>LOL</c:v>
                </c:pt>
              </c:strCache>
            </c:strRef>
          </c:tx>
          <c:cat>
            <c:strRef>
              <c:f>工作量分布!$N$206:$N$209</c:f>
              <c:strCache>
                <c:ptCount val="4"/>
                <c:pt idx="0">
                  <c:v>需求过程</c:v>
                </c:pt>
                <c:pt idx="1">
                  <c:v>设计过程</c:v>
                </c:pt>
                <c:pt idx="2">
                  <c:v>开发过程</c:v>
                </c:pt>
                <c:pt idx="3">
                  <c:v>测试过程</c:v>
                </c:pt>
              </c:strCache>
            </c:strRef>
          </c:cat>
          <c:val>
            <c:numRef>
              <c:f>工作量分布!$P$206:$P$209</c:f>
              <c:numCache>
                <c:formatCode>General</c:formatCode>
                <c:ptCount val="4"/>
                <c:pt idx="0">
                  <c:v>-0.3</c:v>
                </c:pt>
                <c:pt idx="1">
                  <c:v>-0.3</c:v>
                </c:pt>
                <c:pt idx="2">
                  <c:v>-0.3</c:v>
                </c:pt>
                <c:pt idx="3">
                  <c:v>-0.3</c:v>
                </c:pt>
              </c:numCache>
            </c:numRef>
          </c:val>
          <c:smooth val="0"/>
        </c:ser>
        <c:ser>
          <c:idx val="6"/>
          <c:order val="2"/>
          <c:tx>
            <c:strRef>
              <c:f>工作量分布!$Q$205</c:f>
              <c:strCache>
                <c:ptCount val="1"/>
                <c:pt idx="0">
                  <c:v>OL</c:v>
                </c:pt>
              </c:strCache>
            </c:strRef>
          </c:tx>
          <c:cat>
            <c:strRef>
              <c:f>工作量分布!$N$206:$N$209</c:f>
              <c:strCache>
                <c:ptCount val="4"/>
                <c:pt idx="0">
                  <c:v>需求过程</c:v>
                </c:pt>
                <c:pt idx="1">
                  <c:v>设计过程</c:v>
                </c:pt>
                <c:pt idx="2">
                  <c:v>开发过程</c:v>
                </c:pt>
                <c:pt idx="3">
                  <c:v>测试过程</c:v>
                </c:pt>
              </c:strCache>
            </c:strRef>
          </c:cat>
          <c:val>
            <c:numRef>
              <c:f>工作量分布!$Q$206:$Q$209</c:f>
              <c:numCache>
                <c:formatCode>General</c:formatCode>
                <c:ptCount val="4"/>
                <c:pt idx="0">
                  <c:v>4.4999999999999997E-3</c:v>
                </c:pt>
                <c:pt idx="1">
                  <c:v>4.4999999999999997E-3</c:v>
                </c:pt>
                <c:pt idx="2">
                  <c:v>4.4999999999999997E-3</c:v>
                </c:pt>
                <c:pt idx="3">
                  <c:v>4.4999999999999997E-3</c:v>
                </c:pt>
              </c:numCache>
            </c:numRef>
          </c:val>
          <c:smooth val="0"/>
        </c:ser>
        <c:ser>
          <c:idx val="7"/>
          <c:order val="3"/>
          <c:tx>
            <c:strRef>
              <c:f>工作量分布!$R$205</c:f>
              <c:strCache>
                <c:ptCount val="1"/>
                <c:pt idx="0">
                  <c:v>UOL</c:v>
                </c:pt>
              </c:strCache>
            </c:strRef>
          </c:tx>
          <c:cat>
            <c:strRef>
              <c:f>工作量分布!$N$206:$N$209</c:f>
              <c:strCache>
                <c:ptCount val="4"/>
                <c:pt idx="0">
                  <c:v>需求过程</c:v>
                </c:pt>
                <c:pt idx="1">
                  <c:v>设计过程</c:v>
                </c:pt>
                <c:pt idx="2">
                  <c:v>开发过程</c:v>
                </c:pt>
                <c:pt idx="3">
                  <c:v>测试过程</c:v>
                </c:pt>
              </c:strCache>
            </c:strRef>
          </c:cat>
          <c:val>
            <c:numRef>
              <c:f>工作量分布!$R$206:$R$209</c:f>
              <c:numCache>
                <c:formatCode>General</c:formatCode>
                <c:ptCount val="4"/>
                <c:pt idx="0">
                  <c:v>0.3</c:v>
                </c:pt>
                <c:pt idx="1">
                  <c:v>0.3</c:v>
                </c:pt>
                <c:pt idx="2">
                  <c:v>0.3</c:v>
                </c:pt>
                <c:pt idx="3">
                  <c:v>0.3</c:v>
                </c:pt>
              </c:numCache>
            </c:numRef>
          </c:val>
          <c:smooth val="0"/>
        </c:ser>
        <c:dLbls>
          <c:showLegendKey val="0"/>
          <c:showVal val="0"/>
          <c:showCatName val="0"/>
          <c:showSerName val="0"/>
          <c:showPercent val="0"/>
          <c:showBubbleSize val="0"/>
        </c:dLbls>
        <c:marker val="1"/>
        <c:smooth val="0"/>
        <c:axId val="300451648"/>
        <c:axId val="300452208"/>
      </c:lineChart>
      <c:catAx>
        <c:axId val="300451648"/>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0452208"/>
        <c:crosses val="autoZero"/>
        <c:auto val="1"/>
        <c:lblAlgn val="ctr"/>
        <c:lblOffset val="100"/>
        <c:noMultiLvlLbl val="0"/>
      </c:catAx>
      <c:valAx>
        <c:axId val="300452208"/>
        <c:scaling>
          <c:orientation val="minMax"/>
        </c:scaling>
        <c:delete val="0"/>
        <c:axPos val="l"/>
        <c:majorGridlines/>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0451648"/>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估算之间的偏差</a:t>
            </a:r>
          </a:p>
        </c:rich>
      </c:tx>
      <c:layout/>
      <c:overlay val="0"/>
    </c:title>
    <c:autoTitleDeleted val="0"/>
    <c:plotArea>
      <c:layout/>
      <c:barChart>
        <c:barDir val="col"/>
        <c:grouping val="clustered"/>
        <c:varyColors val="1"/>
        <c:ser>
          <c:idx val="0"/>
          <c:order val="0"/>
          <c:invertIfNegative val="0"/>
          <c:dPt>
            <c:idx val="0"/>
            <c:invertIfNegative val="0"/>
            <c:bubble3D val="0"/>
          </c:dPt>
          <c:dPt>
            <c:idx val="1"/>
            <c:invertIfNegative val="0"/>
            <c:bubble3D val="0"/>
          </c:dPt>
          <c:dPt>
            <c:idx val="2"/>
            <c:invertIfNegative val="0"/>
            <c:bubble3D val="0"/>
          </c:dPt>
          <c:dPt>
            <c:idx val="3"/>
            <c:invertIfNegative val="0"/>
            <c:bubble3D val="0"/>
          </c:dPt>
          <c:dPt>
            <c:idx val="4"/>
            <c:invertIfNegative val="0"/>
            <c:bubble3D val="0"/>
          </c:dPt>
          <c:dPt>
            <c:idx val="5"/>
            <c:invertIfNegative val="0"/>
            <c:bubble3D val="0"/>
          </c:dPt>
          <c:dLbls>
            <c:numFmt formatCode="#,##0.00_);[Red]\(#,##0.00\)" sourceLinked="0"/>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项目进度!$A$70:$A$75</c:f>
              <c:strCache>
                <c:ptCount val="6"/>
                <c:pt idx="0">
                  <c:v>迭代一</c:v>
                </c:pt>
                <c:pt idx="1">
                  <c:v>迭代二</c:v>
                </c:pt>
                <c:pt idx="2">
                  <c:v>迭代三</c:v>
                </c:pt>
                <c:pt idx="3">
                  <c:v>迭代四</c:v>
                </c:pt>
                <c:pt idx="4">
                  <c:v>迭代五</c:v>
                </c:pt>
                <c:pt idx="5">
                  <c:v>迭代六</c:v>
                </c:pt>
              </c:strCache>
            </c:strRef>
          </c:cat>
          <c:val>
            <c:numRef>
              <c:f>项目进度!$I$70:$I$75</c:f>
              <c:numCache>
                <c:formatCode>0.00_);[Red]\(0.00\)</c:formatCode>
                <c:ptCount val="6"/>
                <c:pt idx="0">
                  <c:v>-0.25714285714285717</c:v>
                </c:pt>
                <c:pt idx="1">
                  <c:v>9.4736842105263244E-2</c:v>
                </c:pt>
                <c:pt idx="2">
                  <c:v>-0.19812583668005349</c:v>
                </c:pt>
                <c:pt idx="3">
                  <c:v>-0.16394382344511318</c:v>
                </c:pt>
                <c:pt idx="4">
                  <c:v>-1</c:v>
                </c:pt>
                <c:pt idx="5">
                  <c:v>-1</c:v>
                </c:pt>
              </c:numCache>
            </c:numRef>
          </c:val>
        </c:ser>
        <c:dLbls>
          <c:showLegendKey val="0"/>
          <c:showVal val="0"/>
          <c:showCatName val="0"/>
          <c:showSerName val="0"/>
          <c:showPercent val="0"/>
          <c:showBubbleSize val="0"/>
        </c:dLbls>
        <c:gapWidth val="150"/>
        <c:axId val="300455008"/>
        <c:axId val="300455568"/>
      </c:barChart>
      <c:catAx>
        <c:axId val="300455008"/>
        <c:scaling>
          <c:orientation val="minMax"/>
        </c:scaling>
        <c:delete val="1"/>
        <c:axPos val="b"/>
        <c:numFmt formatCode="General" sourceLinked="0"/>
        <c:majorTickMark val="out"/>
        <c:minorTickMark val="none"/>
        <c:tickLblPos val="nextTo"/>
        <c:crossAx val="300455568"/>
        <c:crosses val="autoZero"/>
        <c:auto val="1"/>
        <c:lblAlgn val="ctr"/>
        <c:lblOffset val="100"/>
        <c:noMultiLvlLbl val="0"/>
      </c:catAx>
      <c:valAx>
        <c:axId val="300455568"/>
        <c:scaling>
          <c:orientation val="minMax"/>
        </c:scaling>
        <c:delete val="0"/>
        <c:axPos val="l"/>
        <c:majorGridlines/>
        <c:numFmt formatCode="0.00_);[Red]\(0.00\)"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0455008"/>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进度偏差的控制图</a:t>
            </a:r>
            <a:endParaRPr lang="en-US" altLang="zh-CN"/>
          </a:p>
        </c:rich>
      </c:tx>
      <c:overlay val="0"/>
    </c:title>
    <c:autoTitleDeleted val="0"/>
    <c:plotArea>
      <c:layout/>
      <c:lineChart>
        <c:grouping val="standard"/>
        <c:varyColors val="0"/>
        <c:ser>
          <c:idx val="0"/>
          <c:order val="0"/>
          <c:tx>
            <c:strRef>
              <c:f>项目进度!$B$41</c:f>
              <c:strCache>
                <c:ptCount val="1"/>
                <c:pt idx="0">
                  <c:v>LOL</c:v>
                </c:pt>
              </c:strCache>
            </c:strRef>
          </c:tx>
          <c:cat>
            <c:strRef>
              <c:f>[0]!周次于画图</c:f>
              <c:strCache>
                <c:ptCount val="38"/>
                <c:pt idx="0">
                  <c:v>第1周</c:v>
                </c:pt>
                <c:pt idx="1">
                  <c:v>第2周</c:v>
                </c:pt>
                <c:pt idx="2">
                  <c:v>第3周</c:v>
                </c:pt>
                <c:pt idx="3">
                  <c:v>第4周</c:v>
                </c:pt>
                <c:pt idx="4">
                  <c:v>第5周</c:v>
                </c:pt>
                <c:pt idx="5">
                  <c:v>第6周</c:v>
                </c:pt>
                <c:pt idx="6">
                  <c:v>第7周</c:v>
                </c:pt>
                <c:pt idx="7">
                  <c:v>第8周</c:v>
                </c:pt>
                <c:pt idx="8">
                  <c:v>第9周</c:v>
                </c:pt>
                <c:pt idx="9">
                  <c:v>第10周</c:v>
                </c:pt>
                <c:pt idx="10">
                  <c:v>第11周</c:v>
                </c:pt>
                <c:pt idx="11">
                  <c:v>第12周</c:v>
                </c:pt>
                <c:pt idx="12">
                  <c:v>第13周</c:v>
                </c:pt>
                <c:pt idx="13">
                  <c:v>第14周</c:v>
                </c:pt>
                <c:pt idx="14">
                  <c:v>第15周</c:v>
                </c:pt>
                <c:pt idx="15">
                  <c:v>第16周</c:v>
                </c:pt>
                <c:pt idx="16">
                  <c:v>第17周</c:v>
                </c:pt>
                <c:pt idx="17">
                  <c:v>第18周</c:v>
                </c:pt>
                <c:pt idx="18">
                  <c:v>第19周</c:v>
                </c:pt>
                <c:pt idx="19">
                  <c:v>第20周</c:v>
                </c:pt>
                <c:pt idx="20">
                  <c:v>第21周</c:v>
                </c:pt>
                <c:pt idx="21">
                  <c:v>第22周</c:v>
                </c:pt>
                <c:pt idx="22">
                  <c:v>第23周</c:v>
                </c:pt>
                <c:pt idx="23">
                  <c:v>第24周</c:v>
                </c:pt>
                <c:pt idx="24">
                  <c:v>第25周</c:v>
                </c:pt>
                <c:pt idx="25">
                  <c:v>第26周</c:v>
                </c:pt>
                <c:pt idx="26">
                  <c:v>第27周</c:v>
                </c:pt>
                <c:pt idx="27">
                  <c:v>第28周</c:v>
                </c:pt>
                <c:pt idx="28">
                  <c:v>第29周</c:v>
                </c:pt>
                <c:pt idx="29">
                  <c:v>第30周</c:v>
                </c:pt>
                <c:pt idx="30">
                  <c:v>第31周</c:v>
                </c:pt>
                <c:pt idx="31">
                  <c:v>第32周</c:v>
                </c:pt>
                <c:pt idx="32">
                  <c:v>第33周</c:v>
                </c:pt>
                <c:pt idx="33">
                  <c:v>第34周</c:v>
                </c:pt>
                <c:pt idx="34">
                  <c:v>第35周</c:v>
                </c:pt>
                <c:pt idx="35">
                  <c:v>第36周</c:v>
                </c:pt>
                <c:pt idx="36">
                  <c:v>第37周</c:v>
                </c:pt>
                <c:pt idx="37">
                  <c:v>第38周</c:v>
                </c:pt>
              </c:strCache>
            </c:strRef>
          </c:cat>
          <c:val>
            <c:numRef>
              <c:f>[0]!进度偏差的下限于画图</c:f>
              <c:numCache>
                <c:formatCode>0.00%</c:formatCode>
                <c:ptCount val="38"/>
                <c:pt idx="0">
                  <c:v>-0.1037</c:v>
                </c:pt>
                <c:pt idx="1">
                  <c:v>-0.1037</c:v>
                </c:pt>
                <c:pt idx="2">
                  <c:v>-0.1037</c:v>
                </c:pt>
                <c:pt idx="3">
                  <c:v>-0.1037</c:v>
                </c:pt>
                <c:pt idx="4">
                  <c:v>-0.1037</c:v>
                </c:pt>
                <c:pt idx="5">
                  <c:v>-0.1037</c:v>
                </c:pt>
                <c:pt idx="6">
                  <c:v>-0.1037</c:v>
                </c:pt>
                <c:pt idx="7">
                  <c:v>-0.1037</c:v>
                </c:pt>
                <c:pt idx="8">
                  <c:v>-0.1037</c:v>
                </c:pt>
                <c:pt idx="9">
                  <c:v>-0.1037</c:v>
                </c:pt>
                <c:pt idx="10">
                  <c:v>-0.1037</c:v>
                </c:pt>
                <c:pt idx="11">
                  <c:v>-0.1037</c:v>
                </c:pt>
                <c:pt idx="12">
                  <c:v>-0.1037</c:v>
                </c:pt>
                <c:pt idx="13">
                  <c:v>-0.1037</c:v>
                </c:pt>
                <c:pt idx="14">
                  <c:v>-0.1037</c:v>
                </c:pt>
                <c:pt idx="15">
                  <c:v>-0.1037</c:v>
                </c:pt>
                <c:pt idx="16">
                  <c:v>-0.1037</c:v>
                </c:pt>
                <c:pt idx="17">
                  <c:v>-0.1037</c:v>
                </c:pt>
                <c:pt idx="18">
                  <c:v>-0.1037</c:v>
                </c:pt>
                <c:pt idx="19">
                  <c:v>-0.1037</c:v>
                </c:pt>
                <c:pt idx="20">
                  <c:v>-0.1037</c:v>
                </c:pt>
                <c:pt idx="21">
                  <c:v>-0.1037</c:v>
                </c:pt>
                <c:pt idx="22">
                  <c:v>-0.1037</c:v>
                </c:pt>
                <c:pt idx="23">
                  <c:v>-0.1037</c:v>
                </c:pt>
                <c:pt idx="24">
                  <c:v>-0.1037</c:v>
                </c:pt>
                <c:pt idx="25">
                  <c:v>-0.1037</c:v>
                </c:pt>
                <c:pt idx="26">
                  <c:v>-0.1037</c:v>
                </c:pt>
                <c:pt idx="27">
                  <c:v>-0.1037</c:v>
                </c:pt>
                <c:pt idx="28">
                  <c:v>-0.1037</c:v>
                </c:pt>
                <c:pt idx="29">
                  <c:v>-0.1037</c:v>
                </c:pt>
                <c:pt idx="30">
                  <c:v>-0.1037</c:v>
                </c:pt>
                <c:pt idx="31">
                  <c:v>-0.1037</c:v>
                </c:pt>
                <c:pt idx="32">
                  <c:v>-0.1037</c:v>
                </c:pt>
                <c:pt idx="33">
                  <c:v>-0.1037</c:v>
                </c:pt>
                <c:pt idx="34">
                  <c:v>-0.1037</c:v>
                </c:pt>
                <c:pt idx="35">
                  <c:v>-0.1037</c:v>
                </c:pt>
                <c:pt idx="36">
                  <c:v>-0.1037</c:v>
                </c:pt>
                <c:pt idx="37">
                  <c:v>-0.1037</c:v>
                </c:pt>
              </c:numCache>
            </c:numRef>
          </c:val>
          <c:smooth val="0"/>
        </c:ser>
        <c:ser>
          <c:idx val="1"/>
          <c:order val="1"/>
          <c:tx>
            <c:strRef>
              <c:f>项目进度!$B$42</c:f>
              <c:strCache>
                <c:ptCount val="1"/>
                <c:pt idx="0">
                  <c:v>OL</c:v>
                </c:pt>
              </c:strCache>
            </c:strRef>
          </c:tx>
          <c:cat>
            <c:strRef>
              <c:f>[0]!周次于画图</c:f>
              <c:strCache>
                <c:ptCount val="38"/>
                <c:pt idx="0">
                  <c:v>第1周</c:v>
                </c:pt>
                <c:pt idx="1">
                  <c:v>第2周</c:v>
                </c:pt>
                <c:pt idx="2">
                  <c:v>第3周</c:v>
                </c:pt>
                <c:pt idx="3">
                  <c:v>第4周</c:v>
                </c:pt>
                <c:pt idx="4">
                  <c:v>第5周</c:v>
                </c:pt>
                <c:pt idx="5">
                  <c:v>第6周</c:v>
                </c:pt>
                <c:pt idx="6">
                  <c:v>第7周</c:v>
                </c:pt>
                <c:pt idx="7">
                  <c:v>第8周</c:v>
                </c:pt>
                <c:pt idx="8">
                  <c:v>第9周</c:v>
                </c:pt>
                <c:pt idx="9">
                  <c:v>第10周</c:v>
                </c:pt>
                <c:pt idx="10">
                  <c:v>第11周</c:v>
                </c:pt>
                <c:pt idx="11">
                  <c:v>第12周</c:v>
                </c:pt>
                <c:pt idx="12">
                  <c:v>第13周</c:v>
                </c:pt>
                <c:pt idx="13">
                  <c:v>第14周</c:v>
                </c:pt>
                <c:pt idx="14">
                  <c:v>第15周</c:v>
                </c:pt>
                <c:pt idx="15">
                  <c:v>第16周</c:v>
                </c:pt>
                <c:pt idx="16">
                  <c:v>第17周</c:v>
                </c:pt>
                <c:pt idx="17">
                  <c:v>第18周</c:v>
                </c:pt>
                <c:pt idx="18">
                  <c:v>第19周</c:v>
                </c:pt>
                <c:pt idx="19">
                  <c:v>第20周</c:v>
                </c:pt>
                <c:pt idx="20">
                  <c:v>第21周</c:v>
                </c:pt>
                <c:pt idx="21">
                  <c:v>第22周</c:v>
                </c:pt>
                <c:pt idx="22">
                  <c:v>第23周</c:v>
                </c:pt>
                <c:pt idx="23">
                  <c:v>第24周</c:v>
                </c:pt>
                <c:pt idx="24">
                  <c:v>第25周</c:v>
                </c:pt>
                <c:pt idx="25">
                  <c:v>第26周</c:v>
                </c:pt>
                <c:pt idx="26">
                  <c:v>第27周</c:v>
                </c:pt>
                <c:pt idx="27">
                  <c:v>第28周</c:v>
                </c:pt>
                <c:pt idx="28">
                  <c:v>第29周</c:v>
                </c:pt>
                <c:pt idx="29">
                  <c:v>第30周</c:v>
                </c:pt>
                <c:pt idx="30">
                  <c:v>第31周</c:v>
                </c:pt>
                <c:pt idx="31">
                  <c:v>第32周</c:v>
                </c:pt>
                <c:pt idx="32">
                  <c:v>第33周</c:v>
                </c:pt>
                <c:pt idx="33">
                  <c:v>第34周</c:v>
                </c:pt>
                <c:pt idx="34">
                  <c:v>第35周</c:v>
                </c:pt>
                <c:pt idx="35">
                  <c:v>第36周</c:v>
                </c:pt>
                <c:pt idx="36">
                  <c:v>第37周</c:v>
                </c:pt>
                <c:pt idx="37">
                  <c:v>第38周</c:v>
                </c:pt>
              </c:strCache>
            </c:strRef>
          </c:cat>
          <c:val>
            <c:numRef>
              <c:f>[0]!进度偏差的均值于画图</c:f>
              <c:numCache>
                <c:formatCode>0.00%</c:formatCode>
                <c:ptCount val="38"/>
                <c:pt idx="0">
                  <c:v>-1.7100000000000001E-2</c:v>
                </c:pt>
                <c:pt idx="1">
                  <c:v>-1.7100000000000001E-2</c:v>
                </c:pt>
                <c:pt idx="2">
                  <c:v>-1.7100000000000001E-2</c:v>
                </c:pt>
                <c:pt idx="3">
                  <c:v>-1.7100000000000001E-2</c:v>
                </c:pt>
                <c:pt idx="4">
                  <c:v>-1.7100000000000001E-2</c:v>
                </c:pt>
                <c:pt idx="5">
                  <c:v>-1.7100000000000001E-2</c:v>
                </c:pt>
                <c:pt idx="6">
                  <c:v>-1.7100000000000001E-2</c:v>
                </c:pt>
                <c:pt idx="7">
                  <c:v>-1.7100000000000001E-2</c:v>
                </c:pt>
                <c:pt idx="8">
                  <c:v>-1.7100000000000001E-2</c:v>
                </c:pt>
                <c:pt idx="9">
                  <c:v>-1.7100000000000001E-2</c:v>
                </c:pt>
                <c:pt idx="10">
                  <c:v>-1.7100000000000001E-2</c:v>
                </c:pt>
                <c:pt idx="11">
                  <c:v>-1.7100000000000001E-2</c:v>
                </c:pt>
                <c:pt idx="12">
                  <c:v>-1.7100000000000001E-2</c:v>
                </c:pt>
                <c:pt idx="13">
                  <c:v>-1.7100000000000001E-2</c:v>
                </c:pt>
                <c:pt idx="14">
                  <c:v>-1.7100000000000001E-2</c:v>
                </c:pt>
                <c:pt idx="15">
                  <c:v>-1.7100000000000001E-2</c:v>
                </c:pt>
                <c:pt idx="16">
                  <c:v>-1.7100000000000001E-2</c:v>
                </c:pt>
                <c:pt idx="17">
                  <c:v>-1.7100000000000001E-2</c:v>
                </c:pt>
                <c:pt idx="18">
                  <c:v>-1.7100000000000001E-2</c:v>
                </c:pt>
                <c:pt idx="19">
                  <c:v>-1.7100000000000001E-2</c:v>
                </c:pt>
                <c:pt idx="20">
                  <c:v>-1.7100000000000001E-2</c:v>
                </c:pt>
                <c:pt idx="21">
                  <c:v>-1.7100000000000001E-2</c:v>
                </c:pt>
                <c:pt idx="22">
                  <c:v>-1.7100000000000001E-2</c:v>
                </c:pt>
                <c:pt idx="23">
                  <c:v>-1.7100000000000001E-2</c:v>
                </c:pt>
                <c:pt idx="24">
                  <c:v>-1.7100000000000001E-2</c:v>
                </c:pt>
                <c:pt idx="25">
                  <c:v>-1.7100000000000001E-2</c:v>
                </c:pt>
                <c:pt idx="26">
                  <c:v>-1.7100000000000001E-2</c:v>
                </c:pt>
                <c:pt idx="27">
                  <c:v>-1.7100000000000001E-2</c:v>
                </c:pt>
                <c:pt idx="28">
                  <c:v>-1.7100000000000001E-2</c:v>
                </c:pt>
                <c:pt idx="29">
                  <c:v>-1.7100000000000001E-2</c:v>
                </c:pt>
                <c:pt idx="30">
                  <c:v>-1.7100000000000001E-2</c:v>
                </c:pt>
                <c:pt idx="31">
                  <c:v>-1.7100000000000001E-2</c:v>
                </c:pt>
                <c:pt idx="32">
                  <c:v>-1.7100000000000001E-2</c:v>
                </c:pt>
                <c:pt idx="33">
                  <c:v>-1.7100000000000001E-2</c:v>
                </c:pt>
                <c:pt idx="34">
                  <c:v>-1.7100000000000001E-2</c:v>
                </c:pt>
                <c:pt idx="35">
                  <c:v>-1.7100000000000001E-2</c:v>
                </c:pt>
                <c:pt idx="36">
                  <c:v>-1.7100000000000001E-2</c:v>
                </c:pt>
                <c:pt idx="37">
                  <c:v>-1.7100000000000001E-2</c:v>
                </c:pt>
              </c:numCache>
            </c:numRef>
          </c:val>
          <c:smooth val="0"/>
        </c:ser>
        <c:ser>
          <c:idx val="2"/>
          <c:order val="2"/>
          <c:tx>
            <c:strRef>
              <c:f>项目进度!$B$43</c:f>
              <c:strCache>
                <c:ptCount val="1"/>
                <c:pt idx="0">
                  <c:v>UOL</c:v>
                </c:pt>
              </c:strCache>
            </c:strRef>
          </c:tx>
          <c:cat>
            <c:strRef>
              <c:f>[0]!周次于画图</c:f>
              <c:strCache>
                <c:ptCount val="38"/>
                <c:pt idx="0">
                  <c:v>第1周</c:v>
                </c:pt>
                <c:pt idx="1">
                  <c:v>第2周</c:v>
                </c:pt>
                <c:pt idx="2">
                  <c:v>第3周</c:v>
                </c:pt>
                <c:pt idx="3">
                  <c:v>第4周</c:v>
                </c:pt>
                <c:pt idx="4">
                  <c:v>第5周</c:v>
                </c:pt>
                <c:pt idx="5">
                  <c:v>第6周</c:v>
                </c:pt>
                <c:pt idx="6">
                  <c:v>第7周</c:v>
                </c:pt>
                <c:pt idx="7">
                  <c:v>第8周</c:v>
                </c:pt>
                <c:pt idx="8">
                  <c:v>第9周</c:v>
                </c:pt>
                <c:pt idx="9">
                  <c:v>第10周</c:v>
                </c:pt>
                <c:pt idx="10">
                  <c:v>第11周</c:v>
                </c:pt>
                <c:pt idx="11">
                  <c:v>第12周</c:v>
                </c:pt>
                <c:pt idx="12">
                  <c:v>第13周</c:v>
                </c:pt>
                <c:pt idx="13">
                  <c:v>第14周</c:v>
                </c:pt>
                <c:pt idx="14">
                  <c:v>第15周</c:v>
                </c:pt>
                <c:pt idx="15">
                  <c:v>第16周</c:v>
                </c:pt>
                <c:pt idx="16">
                  <c:v>第17周</c:v>
                </c:pt>
                <c:pt idx="17">
                  <c:v>第18周</c:v>
                </c:pt>
                <c:pt idx="18">
                  <c:v>第19周</c:v>
                </c:pt>
                <c:pt idx="19">
                  <c:v>第20周</c:v>
                </c:pt>
                <c:pt idx="20">
                  <c:v>第21周</c:v>
                </c:pt>
                <c:pt idx="21">
                  <c:v>第22周</c:v>
                </c:pt>
                <c:pt idx="22">
                  <c:v>第23周</c:v>
                </c:pt>
                <c:pt idx="23">
                  <c:v>第24周</c:v>
                </c:pt>
                <c:pt idx="24">
                  <c:v>第25周</c:v>
                </c:pt>
                <c:pt idx="25">
                  <c:v>第26周</c:v>
                </c:pt>
                <c:pt idx="26">
                  <c:v>第27周</c:v>
                </c:pt>
                <c:pt idx="27">
                  <c:v>第28周</c:v>
                </c:pt>
                <c:pt idx="28">
                  <c:v>第29周</c:v>
                </c:pt>
                <c:pt idx="29">
                  <c:v>第30周</c:v>
                </c:pt>
                <c:pt idx="30">
                  <c:v>第31周</c:v>
                </c:pt>
                <c:pt idx="31">
                  <c:v>第32周</c:v>
                </c:pt>
                <c:pt idx="32">
                  <c:v>第33周</c:v>
                </c:pt>
                <c:pt idx="33">
                  <c:v>第34周</c:v>
                </c:pt>
                <c:pt idx="34">
                  <c:v>第35周</c:v>
                </c:pt>
                <c:pt idx="35">
                  <c:v>第36周</c:v>
                </c:pt>
                <c:pt idx="36">
                  <c:v>第37周</c:v>
                </c:pt>
                <c:pt idx="37">
                  <c:v>第38周</c:v>
                </c:pt>
              </c:strCache>
            </c:strRef>
          </c:cat>
          <c:val>
            <c:numRef>
              <c:f>[0]!进度偏差的上限于画图</c:f>
              <c:numCache>
                <c:formatCode>0.00%</c:formatCode>
                <c:ptCount val="38"/>
                <c:pt idx="0">
                  <c:v>6.9500000000000006E-2</c:v>
                </c:pt>
                <c:pt idx="1">
                  <c:v>6.9500000000000006E-2</c:v>
                </c:pt>
                <c:pt idx="2">
                  <c:v>6.9500000000000006E-2</c:v>
                </c:pt>
                <c:pt idx="3">
                  <c:v>6.9500000000000006E-2</c:v>
                </c:pt>
                <c:pt idx="4">
                  <c:v>6.9500000000000006E-2</c:v>
                </c:pt>
                <c:pt idx="5">
                  <c:v>6.9500000000000006E-2</c:v>
                </c:pt>
                <c:pt idx="6">
                  <c:v>6.9500000000000006E-2</c:v>
                </c:pt>
                <c:pt idx="7">
                  <c:v>6.9500000000000006E-2</c:v>
                </c:pt>
                <c:pt idx="8">
                  <c:v>6.9500000000000006E-2</c:v>
                </c:pt>
                <c:pt idx="9">
                  <c:v>6.9500000000000006E-2</c:v>
                </c:pt>
                <c:pt idx="10">
                  <c:v>6.9500000000000006E-2</c:v>
                </c:pt>
                <c:pt idx="11">
                  <c:v>6.9500000000000006E-2</c:v>
                </c:pt>
                <c:pt idx="12">
                  <c:v>6.9500000000000006E-2</c:v>
                </c:pt>
                <c:pt idx="13">
                  <c:v>6.9500000000000006E-2</c:v>
                </c:pt>
                <c:pt idx="14">
                  <c:v>6.9500000000000006E-2</c:v>
                </c:pt>
                <c:pt idx="15">
                  <c:v>6.9500000000000006E-2</c:v>
                </c:pt>
                <c:pt idx="16">
                  <c:v>6.9500000000000006E-2</c:v>
                </c:pt>
                <c:pt idx="17">
                  <c:v>6.9500000000000006E-2</c:v>
                </c:pt>
                <c:pt idx="18">
                  <c:v>6.9500000000000006E-2</c:v>
                </c:pt>
                <c:pt idx="19">
                  <c:v>6.9500000000000006E-2</c:v>
                </c:pt>
                <c:pt idx="20">
                  <c:v>6.9500000000000006E-2</c:v>
                </c:pt>
                <c:pt idx="21">
                  <c:v>6.9500000000000006E-2</c:v>
                </c:pt>
                <c:pt idx="22">
                  <c:v>6.9500000000000006E-2</c:v>
                </c:pt>
                <c:pt idx="23">
                  <c:v>6.9500000000000006E-2</c:v>
                </c:pt>
                <c:pt idx="24">
                  <c:v>6.9500000000000006E-2</c:v>
                </c:pt>
                <c:pt idx="25">
                  <c:v>6.9500000000000006E-2</c:v>
                </c:pt>
                <c:pt idx="26">
                  <c:v>6.9500000000000006E-2</c:v>
                </c:pt>
                <c:pt idx="27">
                  <c:v>6.9500000000000006E-2</c:v>
                </c:pt>
                <c:pt idx="28">
                  <c:v>6.9500000000000006E-2</c:v>
                </c:pt>
                <c:pt idx="29">
                  <c:v>6.9500000000000006E-2</c:v>
                </c:pt>
                <c:pt idx="30">
                  <c:v>6.9500000000000006E-2</c:v>
                </c:pt>
                <c:pt idx="31">
                  <c:v>6.9500000000000006E-2</c:v>
                </c:pt>
                <c:pt idx="32">
                  <c:v>6.9500000000000006E-2</c:v>
                </c:pt>
                <c:pt idx="33">
                  <c:v>6.9500000000000006E-2</c:v>
                </c:pt>
                <c:pt idx="34">
                  <c:v>6.9500000000000006E-2</c:v>
                </c:pt>
                <c:pt idx="35">
                  <c:v>6.9500000000000006E-2</c:v>
                </c:pt>
                <c:pt idx="36">
                  <c:v>6.9500000000000006E-2</c:v>
                </c:pt>
                <c:pt idx="37">
                  <c:v>6.9500000000000006E-2</c:v>
                </c:pt>
              </c:numCache>
            </c:numRef>
          </c:val>
          <c:smooth val="0"/>
        </c:ser>
        <c:ser>
          <c:idx val="3"/>
          <c:order val="3"/>
          <c:tx>
            <c:strRef>
              <c:f>项目进度!$A$39</c:f>
              <c:strCache>
                <c:ptCount val="1"/>
                <c:pt idx="0">
                  <c:v>项目数据</c:v>
                </c:pt>
              </c:strCache>
            </c:strRef>
          </c:tx>
          <c:cat>
            <c:strRef>
              <c:f>[0]!周次于画图</c:f>
              <c:strCache>
                <c:ptCount val="38"/>
                <c:pt idx="0">
                  <c:v>第1周</c:v>
                </c:pt>
                <c:pt idx="1">
                  <c:v>第2周</c:v>
                </c:pt>
                <c:pt idx="2">
                  <c:v>第3周</c:v>
                </c:pt>
                <c:pt idx="3">
                  <c:v>第4周</c:v>
                </c:pt>
                <c:pt idx="4">
                  <c:v>第5周</c:v>
                </c:pt>
                <c:pt idx="5">
                  <c:v>第6周</c:v>
                </c:pt>
                <c:pt idx="6">
                  <c:v>第7周</c:v>
                </c:pt>
                <c:pt idx="7">
                  <c:v>第8周</c:v>
                </c:pt>
                <c:pt idx="8">
                  <c:v>第9周</c:v>
                </c:pt>
                <c:pt idx="9">
                  <c:v>第10周</c:v>
                </c:pt>
                <c:pt idx="10">
                  <c:v>第11周</c:v>
                </c:pt>
                <c:pt idx="11">
                  <c:v>第12周</c:v>
                </c:pt>
                <c:pt idx="12">
                  <c:v>第13周</c:v>
                </c:pt>
                <c:pt idx="13">
                  <c:v>第14周</c:v>
                </c:pt>
                <c:pt idx="14">
                  <c:v>第15周</c:v>
                </c:pt>
                <c:pt idx="15">
                  <c:v>第16周</c:v>
                </c:pt>
                <c:pt idx="16">
                  <c:v>第17周</c:v>
                </c:pt>
                <c:pt idx="17">
                  <c:v>第18周</c:v>
                </c:pt>
                <c:pt idx="18">
                  <c:v>第19周</c:v>
                </c:pt>
                <c:pt idx="19">
                  <c:v>第20周</c:v>
                </c:pt>
                <c:pt idx="20">
                  <c:v>第21周</c:v>
                </c:pt>
                <c:pt idx="21">
                  <c:v>第22周</c:v>
                </c:pt>
                <c:pt idx="22">
                  <c:v>第23周</c:v>
                </c:pt>
                <c:pt idx="23">
                  <c:v>第24周</c:v>
                </c:pt>
                <c:pt idx="24">
                  <c:v>第25周</c:v>
                </c:pt>
                <c:pt idx="25">
                  <c:v>第26周</c:v>
                </c:pt>
                <c:pt idx="26">
                  <c:v>第27周</c:v>
                </c:pt>
                <c:pt idx="27">
                  <c:v>第28周</c:v>
                </c:pt>
                <c:pt idx="28">
                  <c:v>第29周</c:v>
                </c:pt>
                <c:pt idx="29">
                  <c:v>第30周</c:v>
                </c:pt>
                <c:pt idx="30">
                  <c:v>第31周</c:v>
                </c:pt>
                <c:pt idx="31">
                  <c:v>第32周</c:v>
                </c:pt>
                <c:pt idx="32">
                  <c:v>第33周</c:v>
                </c:pt>
                <c:pt idx="33">
                  <c:v>第34周</c:v>
                </c:pt>
                <c:pt idx="34">
                  <c:v>第35周</c:v>
                </c:pt>
                <c:pt idx="35">
                  <c:v>第36周</c:v>
                </c:pt>
                <c:pt idx="36">
                  <c:v>第37周</c:v>
                </c:pt>
                <c:pt idx="37">
                  <c:v>第38周</c:v>
                </c:pt>
              </c:strCache>
            </c:strRef>
          </c:cat>
          <c:val>
            <c:numRef>
              <c:f>[0]!周进度偏差于画图</c:f>
              <c:numCache>
                <c:formatCode>0.00%</c:formatCode>
                <c:ptCount val="38"/>
                <c:pt idx="0">
                  <c:v>0</c:v>
                </c:pt>
                <c:pt idx="1">
                  <c:v>-1.0999999999999999E-2</c:v>
                </c:pt>
                <c:pt idx="2">
                  <c:v>2.3E-3</c:v>
                </c:pt>
                <c:pt idx="3">
                  <c:v>5.2299999999999999E-2</c:v>
                </c:pt>
                <c:pt idx="4">
                  <c:v>0.1012</c:v>
                </c:pt>
                <c:pt idx="5">
                  <c:v>0.1729</c:v>
                </c:pt>
                <c:pt idx="6">
                  <c:v>0.21</c:v>
                </c:pt>
                <c:pt idx="7">
                  <c:v>0.15459999999999999</c:v>
                </c:pt>
                <c:pt idx="8">
                  <c:v>9.6199999999999994E-2</c:v>
                </c:pt>
                <c:pt idx="9">
                  <c:v>1.23E-2</c:v>
                </c:pt>
                <c:pt idx="10">
                  <c:v>0.13</c:v>
                </c:pt>
                <c:pt idx="11">
                  <c:v>1.23E-2</c:v>
                </c:pt>
                <c:pt idx="12">
                  <c:v>2.3199999999999998E-2</c:v>
                </c:pt>
                <c:pt idx="13">
                  <c:v>1.49E-2</c:v>
                </c:pt>
                <c:pt idx="14">
                  <c:v>2.3199999999999998E-2</c:v>
                </c:pt>
                <c:pt idx="15">
                  <c:v>1.9300000000000001E-2</c:v>
                </c:pt>
                <c:pt idx="16">
                  <c:v>-1.77E-2</c:v>
                </c:pt>
                <c:pt idx="17">
                  <c:v>1.37E-2</c:v>
                </c:pt>
                <c:pt idx="18">
                  <c:v>2.46E-2</c:v>
                </c:pt>
                <c:pt idx="19">
                  <c:v>2.3120000000000002E-2</c:v>
                </c:pt>
                <c:pt idx="20">
                  <c:v>1.4200000000000001E-2</c:v>
                </c:pt>
                <c:pt idx="21">
                  <c:v>1.3899999999999999E-2</c:v>
                </c:pt>
                <c:pt idx="22">
                  <c:v>1.3899999999999999E-2</c:v>
                </c:pt>
                <c:pt idx="23">
                  <c:v>6.4000000000000001E-2</c:v>
                </c:pt>
                <c:pt idx="24">
                  <c:v>9.2299999999999993E-2</c:v>
                </c:pt>
                <c:pt idx="25">
                  <c:v>7.2800000000000004E-2</c:v>
                </c:pt>
                <c:pt idx="26">
                  <c:v>6.2100000000000002E-2</c:v>
                </c:pt>
                <c:pt idx="27">
                  <c:v>1.21E-2</c:v>
                </c:pt>
                <c:pt idx="28">
                  <c:v>0</c:v>
                </c:pt>
                <c:pt idx="29">
                  <c:v>0</c:v>
                </c:pt>
                <c:pt idx="30">
                  <c:v>0</c:v>
                </c:pt>
                <c:pt idx="31">
                  <c:v>0</c:v>
                </c:pt>
                <c:pt idx="32">
                  <c:v>0</c:v>
                </c:pt>
                <c:pt idx="33">
                  <c:v>0</c:v>
                </c:pt>
                <c:pt idx="34">
                  <c:v>0</c:v>
                </c:pt>
                <c:pt idx="35">
                  <c:v>0</c:v>
                </c:pt>
                <c:pt idx="36">
                  <c:v>0</c:v>
                </c:pt>
                <c:pt idx="37">
                  <c:v>0</c:v>
                </c:pt>
              </c:numCache>
            </c:numRef>
          </c:val>
          <c:smooth val="0"/>
        </c:ser>
        <c:dLbls>
          <c:showLegendKey val="0"/>
          <c:showVal val="0"/>
          <c:showCatName val="0"/>
          <c:showSerName val="0"/>
          <c:showPercent val="0"/>
          <c:showBubbleSize val="0"/>
        </c:dLbls>
        <c:marker val="1"/>
        <c:smooth val="0"/>
        <c:axId val="211315152"/>
        <c:axId val="211315712"/>
      </c:lineChart>
      <c:catAx>
        <c:axId val="211315152"/>
        <c:scaling>
          <c:orientation val="minMax"/>
        </c:scaling>
        <c:delete val="0"/>
        <c:axPos val="b"/>
        <c:numFmt formatCode="General" sourceLinked="0"/>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11315712"/>
        <c:crosses val="autoZero"/>
        <c:auto val="1"/>
        <c:lblAlgn val="ctr"/>
        <c:lblOffset val="100"/>
        <c:noMultiLvlLbl val="0"/>
      </c:catAx>
      <c:valAx>
        <c:axId val="211315712"/>
        <c:scaling>
          <c:orientation val="minMax"/>
        </c:scaling>
        <c:delete val="0"/>
        <c:axPos val="l"/>
        <c:majorGridlines/>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211315152"/>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迭代需求单位规模工期</a:t>
            </a:r>
            <a:endParaRPr lang="en-US" altLang="zh-CN"/>
          </a:p>
        </c:rich>
      </c:tx>
      <c:layout/>
      <c:overlay val="0"/>
    </c:title>
    <c:autoTitleDeleted val="0"/>
    <c:plotArea>
      <c:layout>
        <c:manualLayout>
          <c:layoutTarget val="inner"/>
          <c:xMode val="edge"/>
          <c:yMode val="edge"/>
          <c:x val="8.6995277150534497E-2"/>
          <c:y val="0.218880602188877"/>
          <c:w val="0.69705623349830204"/>
          <c:h val="0.65107354033576004"/>
        </c:manualLayout>
      </c:layout>
      <c:lineChart>
        <c:grouping val="standard"/>
        <c:varyColors val="0"/>
        <c:ser>
          <c:idx val="0"/>
          <c:order val="0"/>
          <c:tx>
            <c:strRef>
              <c:f>项目进度!$O$5</c:f>
              <c:strCache>
                <c:ptCount val="1"/>
                <c:pt idx="0">
                  <c:v>项目实际数据</c:v>
                </c:pt>
              </c:strCache>
            </c:strRef>
          </c:tx>
          <c:cat>
            <c:strRef>
              <c:f>项目进度!$N$6:$N$11</c:f>
              <c:strCache>
                <c:ptCount val="6"/>
                <c:pt idx="0">
                  <c:v>迭代一</c:v>
                </c:pt>
                <c:pt idx="1">
                  <c:v>迭代二</c:v>
                </c:pt>
                <c:pt idx="2">
                  <c:v>迭代三</c:v>
                </c:pt>
                <c:pt idx="3">
                  <c:v>迭代四</c:v>
                </c:pt>
                <c:pt idx="4">
                  <c:v>迭代五</c:v>
                </c:pt>
                <c:pt idx="5">
                  <c:v>迭代六</c:v>
                </c:pt>
              </c:strCache>
            </c:strRef>
          </c:cat>
          <c:val>
            <c:numRef>
              <c:f>项目进度!$O$6:$O$11</c:f>
              <c:numCache>
                <c:formatCode>0.0000_ </c:formatCode>
                <c:ptCount val="6"/>
                <c:pt idx="0">
                  <c:v>0.14150943396226415</c:v>
                </c:pt>
                <c:pt idx="1">
                  <c:v>0.14150943396226415</c:v>
                </c:pt>
                <c:pt idx="2">
                  <c:v>1.8852806711599189E-2</c:v>
                </c:pt>
                <c:pt idx="3">
                  <c:v>2.2030475491096015E-2</c:v>
                </c:pt>
              </c:numCache>
            </c:numRef>
          </c:val>
          <c:smooth val="0"/>
        </c:ser>
        <c:ser>
          <c:idx val="1"/>
          <c:order val="1"/>
          <c:tx>
            <c:strRef>
              <c:f>项目进度!$P$5</c:f>
              <c:strCache>
                <c:ptCount val="1"/>
                <c:pt idx="0">
                  <c:v>LOL</c:v>
                </c:pt>
              </c:strCache>
            </c:strRef>
          </c:tx>
          <c:cat>
            <c:strRef>
              <c:f>项目进度!$N$6:$N$11</c:f>
              <c:strCache>
                <c:ptCount val="6"/>
                <c:pt idx="0">
                  <c:v>迭代一</c:v>
                </c:pt>
                <c:pt idx="1">
                  <c:v>迭代二</c:v>
                </c:pt>
                <c:pt idx="2">
                  <c:v>迭代三</c:v>
                </c:pt>
                <c:pt idx="3">
                  <c:v>迭代四</c:v>
                </c:pt>
                <c:pt idx="4">
                  <c:v>迭代五</c:v>
                </c:pt>
                <c:pt idx="5">
                  <c:v>迭代六</c:v>
                </c:pt>
              </c:strCache>
            </c:strRef>
          </c:cat>
          <c:val>
            <c:numRef>
              <c:f>项目进度!$P$6:$P$11</c:f>
              <c:numCache>
                <c:formatCode>General</c:formatCode>
                <c:ptCount val="6"/>
                <c:pt idx="0">
                  <c:v>4.1000000000000003E-3</c:v>
                </c:pt>
                <c:pt idx="1">
                  <c:v>4.1000000000000003E-3</c:v>
                </c:pt>
                <c:pt idx="2">
                  <c:v>4.1000000000000003E-3</c:v>
                </c:pt>
                <c:pt idx="3">
                  <c:v>4.1000000000000003E-3</c:v>
                </c:pt>
                <c:pt idx="4">
                  <c:v>4.1000000000000003E-3</c:v>
                </c:pt>
                <c:pt idx="5">
                  <c:v>4.1000000000000003E-3</c:v>
                </c:pt>
              </c:numCache>
            </c:numRef>
          </c:val>
          <c:smooth val="0"/>
        </c:ser>
        <c:ser>
          <c:idx val="2"/>
          <c:order val="2"/>
          <c:tx>
            <c:strRef>
              <c:f>项目进度!$Q$5</c:f>
              <c:strCache>
                <c:ptCount val="1"/>
                <c:pt idx="0">
                  <c:v>OL</c:v>
                </c:pt>
              </c:strCache>
            </c:strRef>
          </c:tx>
          <c:cat>
            <c:strRef>
              <c:f>项目进度!$N$6:$N$11</c:f>
              <c:strCache>
                <c:ptCount val="6"/>
                <c:pt idx="0">
                  <c:v>迭代一</c:v>
                </c:pt>
                <c:pt idx="1">
                  <c:v>迭代二</c:v>
                </c:pt>
                <c:pt idx="2">
                  <c:v>迭代三</c:v>
                </c:pt>
                <c:pt idx="3">
                  <c:v>迭代四</c:v>
                </c:pt>
                <c:pt idx="4">
                  <c:v>迭代五</c:v>
                </c:pt>
                <c:pt idx="5">
                  <c:v>迭代六</c:v>
                </c:pt>
              </c:strCache>
            </c:strRef>
          </c:cat>
          <c:val>
            <c:numRef>
              <c:f>项目进度!$Q$6:$Q$11</c:f>
              <c:numCache>
                <c:formatCode>General</c:formatCode>
                <c:ptCount val="6"/>
                <c:pt idx="0">
                  <c:v>3.4099999999999998E-2</c:v>
                </c:pt>
                <c:pt idx="1">
                  <c:v>3.4099999999999998E-2</c:v>
                </c:pt>
                <c:pt idx="2">
                  <c:v>3.4099999999999998E-2</c:v>
                </c:pt>
                <c:pt idx="3">
                  <c:v>3.4099999999999998E-2</c:v>
                </c:pt>
                <c:pt idx="4">
                  <c:v>3.4099999999999998E-2</c:v>
                </c:pt>
                <c:pt idx="5">
                  <c:v>3.4099999999999998E-2</c:v>
                </c:pt>
              </c:numCache>
            </c:numRef>
          </c:val>
          <c:smooth val="0"/>
        </c:ser>
        <c:ser>
          <c:idx val="3"/>
          <c:order val="3"/>
          <c:tx>
            <c:strRef>
              <c:f>项目进度!$R$5</c:f>
              <c:strCache>
                <c:ptCount val="1"/>
                <c:pt idx="0">
                  <c:v>UOL</c:v>
                </c:pt>
              </c:strCache>
            </c:strRef>
          </c:tx>
          <c:cat>
            <c:strRef>
              <c:f>项目进度!$N$6:$N$11</c:f>
              <c:strCache>
                <c:ptCount val="6"/>
                <c:pt idx="0">
                  <c:v>迭代一</c:v>
                </c:pt>
                <c:pt idx="1">
                  <c:v>迭代二</c:v>
                </c:pt>
                <c:pt idx="2">
                  <c:v>迭代三</c:v>
                </c:pt>
                <c:pt idx="3">
                  <c:v>迭代四</c:v>
                </c:pt>
                <c:pt idx="4">
                  <c:v>迭代五</c:v>
                </c:pt>
                <c:pt idx="5">
                  <c:v>迭代六</c:v>
                </c:pt>
              </c:strCache>
            </c:strRef>
          </c:cat>
          <c:val>
            <c:numRef>
              <c:f>项目进度!$R$6:$R$11</c:f>
              <c:numCache>
                <c:formatCode>General</c:formatCode>
                <c:ptCount val="6"/>
                <c:pt idx="0">
                  <c:v>6.4100000000000004E-2</c:v>
                </c:pt>
                <c:pt idx="1">
                  <c:v>6.4100000000000004E-2</c:v>
                </c:pt>
                <c:pt idx="2">
                  <c:v>6.4100000000000004E-2</c:v>
                </c:pt>
                <c:pt idx="3">
                  <c:v>6.4100000000000004E-2</c:v>
                </c:pt>
                <c:pt idx="4">
                  <c:v>6.4100000000000004E-2</c:v>
                </c:pt>
                <c:pt idx="5">
                  <c:v>6.4100000000000004E-2</c:v>
                </c:pt>
              </c:numCache>
            </c:numRef>
          </c:val>
          <c:smooth val="0"/>
        </c:ser>
        <c:dLbls>
          <c:showLegendKey val="0"/>
          <c:showVal val="0"/>
          <c:showCatName val="0"/>
          <c:showSerName val="0"/>
          <c:showPercent val="0"/>
          <c:showBubbleSize val="0"/>
        </c:dLbls>
        <c:marker val="1"/>
        <c:smooth val="0"/>
        <c:axId val="301676416"/>
        <c:axId val="301676976"/>
      </c:lineChart>
      <c:catAx>
        <c:axId val="301676416"/>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1676976"/>
        <c:crosses val="autoZero"/>
        <c:auto val="1"/>
        <c:lblAlgn val="ctr"/>
        <c:lblOffset val="100"/>
        <c:noMultiLvlLbl val="0"/>
      </c:catAx>
      <c:valAx>
        <c:axId val="301676976"/>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1676416"/>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迭代开发单位规模工期</a:t>
            </a:r>
            <a:endParaRPr lang="en-US" altLang="zh-CN"/>
          </a:p>
        </c:rich>
      </c:tx>
      <c:layout/>
      <c:overlay val="0"/>
    </c:title>
    <c:autoTitleDeleted val="0"/>
    <c:plotArea>
      <c:layout>
        <c:manualLayout>
          <c:layoutTarget val="inner"/>
          <c:xMode val="edge"/>
          <c:yMode val="edge"/>
          <c:x val="8.1051740746374001E-2"/>
          <c:y val="0.18925101029038"/>
          <c:w val="0.69705623349830204"/>
          <c:h val="0.65107354033576004"/>
        </c:manualLayout>
      </c:layout>
      <c:lineChart>
        <c:grouping val="standard"/>
        <c:varyColors val="0"/>
        <c:ser>
          <c:idx val="0"/>
          <c:order val="0"/>
          <c:tx>
            <c:strRef>
              <c:f>项目进度!$O$22</c:f>
              <c:strCache>
                <c:ptCount val="1"/>
                <c:pt idx="0">
                  <c:v>项目实际数据</c:v>
                </c:pt>
              </c:strCache>
            </c:strRef>
          </c:tx>
          <c:cat>
            <c:strRef>
              <c:f>项目进度!$N$23:$N$28</c:f>
              <c:strCache>
                <c:ptCount val="6"/>
                <c:pt idx="0">
                  <c:v>迭代一</c:v>
                </c:pt>
                <c:pt idx="1">
                  <c:v>迭代二</c:v>
                </c:pt>
                <c:pt idx="2">
                  <c:v>迭代三</c:v>
                </c:pt>
                <c:pt idx="3">
                  <c:v>迭代四</c:v>
                </c:pt>
                <c:pt idx="4">
                  <c:v>迭代五</c:v>
                </c:pt>
                <c:pt idx="5">
                  <c:v>迭代六</c:v>
                </c:pt>
              </c:strCache>
            </c:strRef>
          </c:cat>
          <c:val>
            <c:numRef>
              <c:f>项目进度!$O$23:$O$28</c:f>
              <c:numCache>
                <c:formatCode>0.0000_ </c:formatCode>
                <c:ptCount val="6"/>
                <c:pt idx="0">
                  <c:v>0.28301886792452829</c:v>
                </c:pt>
                <c:pt idx="1">
                  <c:v>0.18867924528301888</c:v>
                </c:pt>
                <c:pt idx="2">
                  <c:v>0</c:v>
                </c:pt>
                <c:pt idx="3">
                  <c:v>9.8977235235895744E-2</c:v>
                </c:pt>
                <c:pt idx="4">
                  <c:v>6.9763172388470712E-2</c:v>
                </c:pt>
              </c:numCache>
            </c:numRef>
          </c:val>
          <c:smooth val="0"/>
        </c:ser>
        <c:ser>
          <c:idx val="1"/>
          <c:order val="1"/>
          <c:tx>
            <c:strRef>
              <c:f>项目进度!$P$22</c:f>
              <c:strCache>
                <c:ptCount val="1"/>
                <c:pt idx="0">
                  <c:v>LOL</c:v>
                </c:pt>
              </c:strCache>
            </c:strRef>
          </c:tx>
          <c:cat>
            <c:strRef>
              <c:f>项目进度!$N$23:$N$28</c:f>
              <c:strCache>
                <c:ptCount val="6"/>
                <c:pt idx="0">
                  <c:v>迭代一</c:v>
                </c:pt>
                <c:pt idx="1">
                  <c:v>迭代二</c:v>
                </c:pt>
                <c:pt idx="2">
                  <c:v>迭代三</c:v>
                </c:pt>
                <c:pt idx="3">
                  <c:v>迭代四</c:v>
                </c:pt>
                <c:pt idx="4">
                  <c:v>迭代五</c:v>
                </c:pt>
                <c:pt idx="5">
                  <c:v>迭代六</c:v>
                </c:pt>
              </c:strCache>
            </c:strRef>
          </c:cat>
          <c:val>
            <c:numRef>
              <c:f>项目进度!$P$23:$P$28</c:f>
              <c:numCache>
                <c:formatCode>General</c:formatCode>
                <c:ptCount val="6"/>
                <c:pt idx="0">
                  <c:v>2.0000000000000001E-4</c:v>
                </c:pt>
                <c:pt idx="1">
                  <c:v>2.0000000000000001E-4</c:v>
                </c:pt>
                <c:pt idx="2">
                  <c:v>2.0000000000000001E-4</c:v>
                </c:pt>
                <c:pt idx="3">
                  <c:v>2.0000000000000001E-4</c:v>
                </c:pt>
                <c:pt idx="4">
                  <c:v>2.0000000000000001E-4</c:v>
                </c:pt>
                <c:pt idx="5">
                  <c:v>2.0000000000000001E-4</c:v>
                </c:pt>
              </c:numCache>
            </c:numRef>
          </c:val>
          <c:smooth val="0"/>
        </c:ser>
        <c:ser>
          <c:idx val="2"/>
          <c:order val="2"/>
          <c:tx>
            <c:strRef>
              <c:f>项目进度!$Q$22</c:f>
              <c:strCache>
                <c:ptCount val="1"/>
                <c:pt idx="0">
                  <c:v>OL</c:v>
                </c:pt>
              </c:strCache>
            </c:strRef>
          </c:tx>
          <c:cat>
            <c:strRef>
              <c:f>项目进度!$N$23:$N$28</c:f>
              <c:strCache>
                <c:ptCount val="6"/>
                <c:pt idx="0">
                  <c:v>迭代一</c:v>
                </c:pt>
                <c:pt idx="1">
                  <c:v>迭代二</c:v>
                </c:pt>
                <c:pt idx="2">
                  <c:v>迭代三</c:v>
                </c:pt>
                <c:pt idx="3">
                  <c:v>迭代四</c:v>
                </c:pt>
                <c:pt idx="4">
                  <c:v>迭代五</c:v>
                </c:pt>
                <c:pt idx="5">
                  <c:v>迭代六</c:v>
                </c:pt>
              </c:strCache>
            </c:strRef>
          </c:cat>
          <c:val>
            <c:numRef>
              <c:f>项目进度!$Q$23:$Q$28</c:f>
              <c:numCache>
                <c:formatCode>General</c:formatCode>
                <c:ptCount val="6"/>
                <c:pt idx="0">
                  <c:v>0.26900000000000002</c:v>
                </c:pt>
                <c:pt idx="1">
                  <c:v>0.26900000000000002</c:v>
                </c:pt>
                <c:pt idx="2">
                  <c:v>0.26900000000000002</c:v>
                </c:pt>
                <c:pt idx="3">
                  <c:v>0.26900000000000002</c:v>
                </c:pt>
                <c:pt idx="4">
                  <c:v>0.26900000000000002</c:v>
                </c:pt>
                <c:pt idx="5">
                  <c:v>0.26900000000000002</c:v>
                </c:pt>
              </c:numCache>
            </c:numRef>
          </c:val>
          <c:smooth val="0"/>
        </c:ser>
        <c:ser>
          <c:idx val="3"/>
          <c:order val="3"/>
          <c:tx>
            <c:strRef>
              <c:f>项目进度!$R$22</c:f>
              <c:strCache>
                <c:ptCount val="1"/>
                <c:pt idx="0">
                  <c:v>UOL</c:v>
                </c:pt>
              </c:strCache>
            </c:strRef>
          </c:tx>
          <c:cat>
            <c:strRef>
              <c:f>项目进度!$N$23:$N$28</c:f>
              <c:strCache>
                <c:ptCount val="6"/>
                <c:pt idx="0">
                  <c:v>迭代一</c:v>
                </c:pt>
                <c:pt idx="1">
                  <c:v>迭代二</c:v>
                </c:pt>
                <c:pt idx="2">
                  <c:v>迭代三</c:v>
                </c:pt>
                <c:pt idx="3">
                  <c:v>迭代四</c:v>
                </c:pt>
                <c:pt idx="4">
                  <c:v>迭代五</c:v>
                </c:pt>
                <c:pt idx="5">
                  <c:v>迭代六</c:v>
                </c:pt>
              </c:strCache>
            </c:strRef>
          </c:cat>
          <c:val>
            <c:numRef>
              <c:f>项目进度!$R$23:$R$28</c:f>
              <c:numCache>
                <c:formatCode>General</c:formatCode>
                <c:ptCount val="6"/>
                <c:pt idx="0">
                  <c:v>6.4100000000000004E-2</c:v>
                </c:pt>
                <c:pt idx="1">
                  <c:v>6.4100000000000004E-2</c:v>
                </c:pt>
                <c:pt idx="2">
                  <c:v>6.4100000000000004E-2</c:v>
                </c:pt>
                <c:pt idx="3">
                  <c:v>6.4100000000000004E-2</c:v>
                </c:pt>
                <c:pt idx="4">
                  <c:v>6.4100000000000004E-2</c:v>
                </c:pt>
                <c:pt idx="5">
                  <c:v>6.4100000000000004E-2</c:v>
                </c:pt>
              </c:numCache>
            </c:numRef>
          </c:val>
          <c:smooth val="0"/>
        </c:ser>
        <c:dLbls>
          <c:showLegendKey val="0"/>
          <c:showVal val="0"/>
          <c:showCatName val="0"/>
          <c:showSerName val="0"/>
          <c:showPercent val="0"/>
          <c:showBubbleSize val="0"/>
        </c:dLbls>
        <c:marker val="1"/>
        <c:smooth val="0"/>
        <c:axId val="301681456"/>
        <c:axId val="301682016"/>
      </c:lineChart>
      <c:catAx>
        <c:axId val="301681456"/>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1682016"/>
        <c:crosses val="autoZero"/>
        <c:auto val="1"/>
        <c:lblAlgn val="ctr"/>
        <c:lblOffset val="100"/>
        <c:noMultiLvlLbl val="0"/>
      </c:catAx>
      <c:valAx>
        <c:axId val="301682016"/>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1681456"/>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迭代测试单位规模工期</a:t>
            </a:r>
            <a:endParaRPr lang="en-US" altLang="zh-CN"/>
          </a:p>
        </c:rich>
      </c:tx>
      <c:layout/>
      <c:overlay val="0"/>
    </c:title>
    <c:autoTitleDeleted val="0"/>
    <c:plotArea>
      <c:layout>
        <c:manualLayout>
          <c:layoutTarget val="inner"/>
          <c:xMode val="edge"/>
          <c:yMode val="edge"/>
          <c:x val="8.6995277150534497E-2"/>
          <c:y val="0.218880602188877"/>
          <c:w val="0.69705623349830204"/>
          <c:h val="0.65107354033576004"/>
        </c:manualLayout>
      </c:layout>
      <c:lineChart>
        <c:grouping val="standard"/>
        <c:varyColors val="0"/>
        <c:ser>
          <c:idx val="0"/>
          <c:order val="0"/>
          <c:tx>
            <c:strRef>
              <c:f>项目进度!$Q$47</c:f>
              <c:strCache>
                <c:ptCount val="1"/>
                <c:pt idx="0">
                  <c:v>项目实际数据</c:v>
                </c:pt>
              </c:strCache>
            </c:strRef>
          </c:tx>
          <c:cat>
            <c:strRef>
              <c:f>项目进度!$P$48:$P$53</c:f>
              <c:strCache>
                <c:ptCount val="6"/>
                <c:pt idx="0">
                  <c:v>迭代一</c:v>
                </c:pt>
                <c:pt idx="1">
                  <c:v>迭代二</c:v>
                </c:pt>
                <c:pt idx="2">
                  <c:v>迭代三</c:v>
                </c:pt>
                <c:pt idx="3">
                  <c:v>迭代四</c:v>
                </c:pt>
                <c:pt idx="4">
                  <c:v>迭代五</c:v>
                </c:pt>
                <c:pt idx="5">
                  <c:v>迭代六</c:v>
                </c:pt>
              </c:strCache>
            </c:strRef>
          </c:cat>
          <c:val>
            <c:numRef>
              <c:f>项目进度!$Q$48:$Q$53</c:f>
              <c:numCache>
                <c:formatCode>0.0000_ </c:formatCode>
                <c:ptCount val="6"/>
                <c:pt idx="0">
                  <c:v>0.80188679245283023</c:v>
                </c:pt>
                <c:pt idx="1">
                  <c:v>0.6132075471698113</c:v>
                </c:pt>
                <c:pt idx="2">
                  <c:v>0.19795447047179149</c:v>
                </c:pt>
                <c:pt idx="3">
                  <c:v>0</c:v>
                </c:pt>
                <c:pt idx="4">
                  <c:v>0</c:v>
                </c:pt>
              </c:numCache>
            </c:numRef>
          </c:val>
          <c:smooth val="0"/>
        </c:ser>
        <c:ser>
          <c:idx val="1"/>
          <c:order val="1"/>
          <c:tx>
            <c:strRef>
              <c:f>项目进度!$R$47</c:f>
              <c:strCache>
                <c:ptCount val="1"/>
                <c:pt idx="0">
                  <c:v>LOL</c:v>
                </c:pt>
              </c:strCache>
            </c:strRef>
          </c:tx>
          <c:cat>
            <c:strRef>
              <c:f>项目进度!$P$48:$P$53</c:f>
              <c:strCache>
                <c:ptCount val="6"/>
                <c:pt idx="0">
                  <c:v>迭代一</c:v>
                </c:pt>
                <c:pt idx="1">
                  <c:v>迭代二</c:v>
                </c:pt>
                <c:pt idx="2">
                  <c:v>迭代三</c:v>
                </c:pt>
                <c:pt idx="3">
                  <c:v>迭代四</c:v>
                </c:pt>
                <c:pt idx="4">
                  <c:v>迭代五</c:v>
                </c:pt>
                <c:pt idx="5">
                  <c:v>迭代六</c:v>
                </c:pt>
              </c:strCache>
            </c:strRef>
          </c:cat>
          <c:val>
            <c:numRef>
              <c:f>项目进度!$R$48:$R$53</c:f>
              <c:numCache>
                <c:formatCode>General</c:formatCode>
                <c:ptCount val="6"/>
                <c:pt idx="0">
                  <c:v>2.9999999999999997E-4</c:v>
                </c:pt>
                <c:pt idx="1">
                  <c:v>2.9999999999999997E-4</c:v>
                </c:pt>
                <c:pt idx="2">
                  <c:v>2.9999999999999997E-4</c:v>
                </c:pt>
                <c:pt idx="3">
                  <c:v>2.9999999999999997E-4</c:v>
                </c:pt>
                <c:pt idx="4">
                  <c:v>2.9999999999999997E-4</c:v>
                </c:pt>
                <c:pt idx="5">
                  <c:v>2.9999999999999997E-4</c:v>
                </c:pt>
              </c:numCache>
            </c:numRef>
          </c:val>
          <c:smooth val="0"/>
        </c:ser>
        <c:ser>
          <c:idx val="2"/>
          <c:order val="2"/>
          <c:tx>
            <c:strRef>
              <c:f>项目进度!$S$47</c:f>
              <c:strCache>
                <c:ptCount val="1"/>
                <c:pt idx="0">
                  <c:v>OL</c:v>
                </c:pt>
              </c:strCache>
            </c:strRef>
          </c:tx>
          <c:cat>
            <c:strRef>
              <c:f>项目进度!$P$48:$P$53</c:f>
              <c:strCache>
                <c:ptCount val="6"/>
                <c:pt idx="0">
                  <c:v>迭代一</c:v>
                </c:pt>
                <c:pt idx="1">
                  <c:v>迭代二</c:v>
                </c:pt>
                <c:pt idx="2">
                  <c:v>迭代三</c:v>
                </c:pt>
                <c:pt idx="3">
                  <c:v>迭代四</c:v>
                </c:pt>
                <c:pt idx="4">
                  <c:v>迭代五</c:v>
                </c:pt>
                <c:pt idx="5">
                  <c:v>迭代六</c:v>
                </c:pt>
              </c:strCache>
            </c:strRef>
          </c:cat>
          <c:val>
            <c:numRef>
              <c:f>项目进度!$S$48:$S$53</c:f>
              <c:numCache>
                <c:formatCode>General</c:formatCode>
                <c:ptCount val="6"/>
                <c:pt idx="0">
                  <c:v>0.2412</c:v>
                </c:pt>
                <c:pt idx="1">
                  <c:v>0.2412</c:v>
                </c:pt>
                <c:pt idx="2">
                  <c:v>0.2412</c:v>
                </c:pt>
                <c:pt idx="3">
                  <c:v>0.2412</c:v>
                </c:pt>
                <c:pt idx="4">
                  <c:v>0.2412</c:v>
                </c:pt>
                <c:pt idx="5">
                  <c:v>0.2412</c:v>
                </c:pt>
              </c:numCache>
            </c:numRef>
          </c:val>
          <c:smooth val="0"/>
        </c:ser>
        <c:ser>
          <c:idx val="3"/>
          <c:order val="3"/>
          <c:tx>
            <c:strRef>
              <c:f>项目进度!$T$47</c:f>
              <c:strCache>
                <c:ptCount val="1"/>
                <c:pt idx="0">
                  <c:v>UOL</c:v>
                </c:pt>
              </c:strCache>
            </c:strRef>
          </c:tx>
          <c:cat>
            <c:strRef>
              <c:f>项目进度!$P$48:$P$53</c:f>
              <c:strCache>
                <c:ptCount val="6"/>
                <c:pt idx="0">
                  <c:v>迭代一</c:v>
                </c:pt>
                <c:pt idx="1">
                  <c:v>迭代二</c:v>
                </c:pt>
                <c:pt idx="2">
                  <c:v>迭代三</c:v>
                </c:pt>
                <c:pt idx="3">
                  <c:v>迭代四</c:v>
                </c:pt>
                <c:pt idx="4">
                  <c:v>迭代五</c:v>
                </c:pt>
                <c:pt idx="5">
                  <c:v>迭代六</c:v>
                </c:pt>
              </c:strCache>
            </c:strRef>
          </c:cat>
          <c:val>
            <c:numRef>
              <c:f>项目进度!$T$48:$T$53</c:f>
              <c:numCache>
                <c:formatCode>General</c:formatCode>
                <c:ptCount val="6"/>
                <c:pt idx="0">
                  <c:v>0.48209999999999997</c:v>
                </c:pt>
                <c:pt idx="1">
                  <c:v>0.48209999999999997</c:v>
                </c:pt>
                <c:pt idx="2">
                  <c:v>0.48209999999999997</c:v>
                </c:pt>
                <c:pt idx="3">
                  <c:v>0.48209999999999997</c:v>
                </c:pt>
                <c:pt idx="4">
                  <c:v>0.48209999999999997</c:v>
                </c:pt>
                <c:pt idx="5">
                  <c:v>0.48209999999999997</c:v>
                </c:pt>
              </c:numCache>
            </c:numRef>
          </c:val>
          <c:smooth val="0"/>
        </c:ser>
        <c:dLbls>
          <c:showLegendKey val="0"/>
          <c:showVal val="0"/>
          <c:showCatName val="0"/>
          <c:showSerName val="0"/>
          <c:showPercent val="0"/>
          <c:showBubbleSize val="0"/>
        </c:dLbls>
        <c:marker val="1"/>
        <c:smooth val="0"/>
        <c:axId val="301686496"/>
        <c:axId val="301687056"/>
      </c:lineChart>
      <c:catAx>
        <c:axId val="301686496"/>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1687056"/>
        <c:crosses val="autoZero"/>
        <c:auto val="1"/>
        <c:lblAlgn val="ctr"/>
        <c:lblOffset val="100"/>
        <c:noMultiLvlLbl val="0"/>
      </c:catAx>
      <c:valAx>
        <c:axId val="301687056"/>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1686496"/>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客户需求评审缺陷密度的控制图</a:t>
            </a:r>
            <a:endParaRPr lang="en-US" altLang="zh-CN"/>
          </a:p>
        </c:rich>
      </c:tx>
      <c:layout/>
      <c:overlay val="0"/>
    </c:title>
    <c:autoTitleDeleted val="0"/>
    <c:plotArea>
      <c:layout/>
      <c:lineChart>
        <c:grouping val="standard"/>
        <c:varyColors val="0"/>
        <c:ser>
          <c:idx val="0"/>
          <c:order val="0"/>
          <c:tx>
            <c:v>项目数据</c:v>
          </c:tx>
          <c:cat>
            <c:strRef>
              <c:f>过程产出缺陷度量!$A$8:$A$13</c:f>
              <c:strCache>
                <c:ptCount val="6"/>
                <c:pt idx="0">
                  <c:v>迭代1</c:v>
                </c:pt>
                <c:pt idx="1">
                  <c:v>迭代2</c:v>
                </c:pt>
                <c:pt idx="2">
                  <c:v>迭代3</c:v>
                </c:pt>
                <c:pt idx="3">
                  <c:v>迭代4</c:v>
                </c:pt>
                <c:pt idx="4">
                  <c:v>迭代5</c:v>
                </c:pt>
                <c:pt idx="5">
                  <c:v>迭代6</c:v>
                </c:pt>
              </c:strCache>
            </c:strRef>
          </c:cat>
          <c:val>
            <c:numRef>
              <c:f>过程产出缺陷度量!$L$8:$L$13</c:f>
              <c:numCache>
                <c:formatCode>0.000_ </c:formatCode>
                <c:ptCount val="6"/>
                <c:pt idx="0">
                  <c:v>0.21052631578947367</c:v>
                </c:pt>
                <c:pt idx="1">
                  <c:v>0.6</c:v>
                </c:pt>
                <c:pt idx="2">
                  <c:v>0.32342007434944237</c:v>
                </c:pt>
                <c:pt idx="3">
                  <c:v>0.59375</c:v>
                </c:pt>
                <c:pt idx="4">
                  <c:v>0</c:v>
                </c:pt>
                <c:pt idx="5">
                  <c:v>0</c:v>
                </c:pt>
              </c:numCache>
            </c:numRef>
          </c:val>
          <c:smooth val="0"/>
        </c:ser>
        <c:ser>
          <c:idx val="1"/>
          <c:order val="1"/>
          <c:tx>
            <c:strRef>
              <c:f>过程产出缺陷度量!$N$7</c:f>
              <c:strCache>
                <c:ptCount val="1"/>
                <c:pt idx="0">
                  <c:v>LOL</c:v>
                </c:pt>
              </c:strCache>
            </c:strRef>
          </c:tx>
          <c:cat>
            <c:strRef>
              <c:f>过程产出缺陷度量!$A$8:$A$13</c:f>
              <c:strCache>
                <c:ptCount val="6"/>
                <c:pt idx="0">
                  <c:v>迭代1</c:v>
                </c:pt>
                <c:pt idx="1">
                  <c:v>迭代2</c:v>
                </c:pt>
                <c:pt idx="2">
                  <c:v>迭代3</c:v>
                </c:pt>
                <c:pt idx="3">
                  <c:v>迭代4</c:v>
                </c:pt>
                <c:pt idx="4">
                  <c:v>迭代5</c:v>
                </c:pt>
                <c:pt idx="5">
                  <c:v>迭代6</c:v>
                </c:pt>
              </c:strCache>
            </c:strRef>
          </c:cat>
          <c:val>
            <c:numRef>
              <c:f>过程产出缺陷度量!$N$8:$N$13</c:f>
              <c:numCache>
                <c:formatCode>0.0000_ </c:formatCode>
                <c:ptCount val="6"/>
                <c:pt idx="0">
                  <c:v>0</c:v>
                </c:pt>
                <c:pt idx="1">
                  <c:v>0</c:v>
                </c:pt>
                <c:pt idx="2">
                  <c:v>0</c:v>
                </c:pt>
                <c:pt idx="3">
                  <c:v>0</c:v>
                </c:pt>
                <c:pt idx="4">
                  <c:v>0</c:v>
                </c:pt>
                <c:pt idx="5">
                  <c:v>0</c:v>
                </c:pt>
              </c:numCache>
            </c:numRef>
          </c:val>
          <c:smooth val="0"/>
        </c:ser>
        <c:ser>
          <c:idx val="2"/>
          <c:order val="2"/>
          <c:tx>
            <c:strRef>
              <c:f>过程产出缺陷度量!$O$7</c:f>
              <c:strCache>
                <c:ptCount val="1"/>
                <c:pt idx="0">
                  <c:v>OL</c:v>
                </c:pt>
              </c:strCache>
            </c:strRef>
          </c:tx>
          <c:cat>
            <c:strRef>
              <c:f>过程产出缺陷度量!$A$8:$A$13</c:f>
              <c:strCache>
                <c:ptCount val="6"/>
                <c:pt idx="0">
                  <c:v>迭代1</c:v>
                </c:pt>
                <c:pt idx="1">
                  <c:v>迭代2</c:v>
                </c:pt>
                <c:pt idx="2">
                  <c:v>迭代3</c:v>
                </c:pt>
                <c:pt idx="3">
                  <c:v>迭代4</c:v>
                </c:pt>
                <c:pt idx="4">
                  <c:v>迭代5</c:v>
                </c:pt>
                <c:pt idx="5">
                  <c:v>迭代6</c:v>
                </c:pt>
              </c:strCache>
            </c:strRef>
          </c:cat>
          <c:val>
            <c:numRef>
              <c:f>过程产出缺陷度量!$O$8:$O$13</c:f>
              <c:numCache>
                <c:formatCode>0.0000_ </c:formatCode>
                <c:ptCount val="6"/>
                <c:pt idx="0">
                  <c:v>0.21110000000000001</c:v>
                </c:pt>
                <c:pt idx="1">
                  <c:v>0.21110000000000001</c:v>
                </c:pt>
                <c:pt idx="2">
                  <c:v>0.21110000000000001</c:v>
                </c:pt>
                <c:pt idx="3">
                  <c:v>0.21110000000000001</c:v>
                </c:pt>
                <c:pt idx="4">
                  <c:v>0.21110000000000001</c:v>
                </c:pt>
                <c:pt idx="5">
                  <c:v>0.21110000000000001</c:v>
                </c:pt>
              </c:numCache>
            </c:numRef>
          </c:val>
          <c:smooth val="0"/>
        </c:ser>
        <c:ser>
          <c:idx val="3"/>
          <c:order val="3"/>
          <c:tx>
            <c:strRef>
              <c:f>过程产出缺陷度量!$P$7</c:f>
              <c:strCache>
                <c:ptCount val="1"/>
                <c:pt idx="0">
                  <c:v>UOL</c:v>
                </c:pt>
              </c:strCache>
            </c:strRef>
          </c:tx>
          <c:cat>
            <c:strRef>
              <c:f>过程产出缺陷度量!$A$8:$A$13</c:f>
              <c:strCache>
                <c:ptCount val="6"/>
                <c:pt idx="0">
                  <c:v>迭代1</c:v>
                </c:pt>
                <c:pt idx="1">
                  <c:v>迭代2</c:v>
                </c:pt>
                <c:pt idx="2">
                  <c:v>迭代3</c:v>
                </c:pt>
                <c:pt idx="3">
                  <c:v>迭代4</c:v>
                </c:pt>
                <c:pt idx="4">
                  <c:v>迭代5</c:v>
                </c:pt>
                <c:pt idx="5">
                  <c:v>迭代6</c:v>
                </c:pt>
              </c:strCache>
            </c:strRef>
          </c:cat>
          <c:val>
            <c:numRef>
              <c:f>过程产出缺陷度量!$P$8:$P$13</c:f>
              <c:numCache>
                <c:formatCode>0.0000_ </c:formatCode>
                <c:ptCount val="6"/>
                <c:pt idx="0">
                  <c:v>0.627</c:v>
                </c:pt>
                <c:pt idx="1">
                  <c:v>0.627</c:v>
                </c:pt>
                <c:pt idx="2">
                  <c:v>0.627</c:v>
                </c:pt>
                <c:pt idx="3">
                  <c:v>0.627</c:v>
                </c:pt>
                <c:pt idx="4">
                  <c:v>0.627</c:v>
                </c:pt>
                <c:pt idx="5">
                  <c:v>0.627</c:v>
                </c:pt>
              </c:numCache>
            </c:numRef>
          </c:val>
          <c:smooth val="0"/>
        </c:ser>
        <c:dLbls>
          <c:showLegendKey val="0"/>
          <c:showVal val="0"/>
          <c:showCatName val="0"/>
          <c:showSerName val="0"/>
          <c:showPercent val="0"/>
          <c:showBubbleSize val="0"/>
        </c:dLbls>
        <c:marker val="1"/>
        <c:smooth val="0"/>
        <c:axId val="301608912"/>
        <c:axId val="301609472"/>
      </c:lineChart>
      <c:catAx>
        <c:axId val="301608912"/>
        <c:scaling>
          <c:orientation val="minMax"/>
        </c:scaling>
        <c:delete val="0"/>
        <c:axPos val="b"/>
        <c:numFmt formatCode="General" sourceLinked="0"/>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1609472"/>
        <c:crosses val="autoZero"/>
        <c:auto val="1"/>
        <c:lblAlgn val="ctr"/>
        <c:lblOffset val="100"/>
        <c:noMultiLvlLbl val="0"/>
      </c:catAx>
      <c:valAx>
        <c:axId val="301609472"/>
        <c:scaling>
          <c:orientation val="minMax"/>
        </c:scaling>
        <c:delete val="0"/>
        <c:axPos val="l"/>
        <c:majorGridlines/>
        <c:numFmt formatCode="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1608912"/>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需求规格评审缺陷密度的控制图</a:t>
            </a:r>
            <a:endParaRPr lang="en-US" altLang="zh-CN"/>
          </a:p>
        </c:rich>
      </c:tx>
      <c:layout/>
      <c:overlay val="0"/>
    </c:title>
    <c:autoTitleDeleted val="0"/>
    <c:plotArea>
      <c:layout/>
      <c:lineChart>
        <c:grouping val="standard"/>
        <c:varyColors val="0"/>
        <c:ser>
          <c:idx val="0"/>
          <c:order val="0"/>
          <c:tx>
            <c:v>项目数据</c:v>
          </c:tx>
          <c:cat>
            <c:strRef>
              <c:f>过程产出缺陷度量!$A$35:$A$40</c:f>
              <c:strCache>
                <c:ptCount val="6"/>
                <c:pt idx="0">
                  <c:v>迭代1</c:v>
                </c:pt>
                <c:pt idx="1">
                  <c:v>迭代2</c:v>
                </c:pt>
                <c:pt idx="2">
                  <c:v>迭代3</c:v>
                </c:pt>
                <c:pt idx="3">
                  <c:v>迭代4</c:v>
                </c:pt>
                <c:pt idx="4">
                  <c:v>迭代5</c:v>
                </c:pt>
                <c:pt idx="5">
                  <c:v>迭代6</c:v>
                </c:pt>
              </c:strCache>
            </c:strRef>
          </c:cat>
          <c:val>
            <c:numRef>
              <c:f>过程产出缺陷度量!$L$35:$L$40</c:f>
              <c:numCache>
                <c:formatCode>0.000_ </c:formatCode>
                <c:ptCount val="6"/>
                <c:pt idx="0">
                  <c:v>0</c:v>
                </c:pt>
                <c:pt idx="1">
                  <c:v>0</c:v>
                </c:pt>
                <c:pt idx="2">
                  <c:v>3.125E-2</c:v>
                </c:pt>
                <c:pt idx="3">
                  <c:v>3.1746031746031744E-2</c:v>
                </c:pt>
                <c:pt idx="4">
                  <c:v>0</c:v>
                </c:pt>
                <c:pt idx="5">
                  <c:v>0</c:v>
                </c:pt>
              </c:numCache>
            </c:numRef>
          </c:val>
          <c:smooth val="0"/>
        </c:ser>
        <c:ser>
          <c:idx val="1"/>
          <c:order val="1"/>
          <c:tx>
            <c:strRef>
              <c:f>过程产出缺陷度量!$N$34</c:f>
              <c:strCache>
                <c:ptCount val="1"/>
                <c:pt idx="0">
                  <c:v>LOL</c:v>
                </c:pt>
              </c:strCache>
            </c:strRef>
          </c:tx>
          <c:cat>
            <c:strRef>
              <c:f>过程产出缺陷度量!$A$35:$A$40</c:f>
              <c:strCache>
                <c:ptCount val="6"/>
                <c:pt idx="0">
                  <c:v>迭代1</c:v>
                </c:pt>
                <c:pt idx="1">
                  <c:v>迭代2</c:v>
                </c:pt>
                <c:pt idx="2">
                  <c:v>迭代3</c:v>
                </c:pt>
                <c:pt idx="3">
                  <c:v>迭代4</c:v>
                </c:pt>
                <c:pt idx="4">
                  <c:v>迭代5</c:v>
                </c:pt>
                <c:pt idx="5">
                  <c:v>迭代6</c:v>
                </c:pt>
              </c:strCache>
            </c:strRef>
          </c:cat>
          <c:val>
            <c:numRef>
              <c:f>过程产出缺陷度量!$N$35:$N$40</c:f>
              <c:numCache>
                <c:formatCode>0.0000_ </c:formatCode>
                <c:ptCount val="6"/>
                <c:pt idx="0">
                  <c:v>0</c:v>
                </c:pt>
                <c:pt idx="1">
                  <c:v>0</c:v>
                </c:pt>
                <c:pt idx="2">
                  <c:v>0</c:v>
                </c:pt>
                <c:pt idx="3">
                  <c:v>0</c:v>
                </c:pt>
                <c:pt idx="4">
                  <c:v>0</c:v>
                </c:pt>
                <c:pt idx="5">
                  <c:v>0</c:v>
                </c:pt>
              </c:numCache>
            </c:numRef>
          </c:val>
          <c:smooth val="0"/>
        </c:ser>
        <c:ser>
          <c:idx val="2"/>
          <c:order val="2"/>
          <c:tx>
            <c:strRef>
              <c:f>过程产出缺陷度量!$O$34</c:f>
              <c:strCache>
                <c:ptCount val="1"/>
                <c:pt idx="0">
                  <c:v>OL</c:v>
                </c:pt>
              </c:strCache>
            </c:strRef>
          </c:tx>
          <c:cat>
            <c:strRef>
              <c:f>过程产出缺陷度量!$A$35:$A$40</c:f>
              <c:strCache>
                <c:ptCount val="6"/>
                <c:pt idx="0">
                  <c:v>迭代1</c:v>
                </c:pt>
                <c:pt idx="1">
                  <c:v>迭代2</c:v>
                </c:pt>
                <c:pt idx="2">
                  <c:v>迭代3</c:v>
                </c:pt>
                <c:pt idx="3">
                  <c:v>迭代4</c:v>
                </c:pt>
                <c:pt idx="4">
                  <c:v>迭代5</c:v>
                </c:pt>
                <c:pt idx="5">
                  <c:v>迭代6</c:v>
                </c:pt>
              </c:strCache>
            </c:strRef>
          </c:cat>
          <c:val>
            <c:numRef>
              <c:f>过程产出缺陷度量!$O$35:$O$40</c:f>
              <c:numCache>
                <c:formatCode>0.0000_ </c:formatCode>
                <c:ptCount val="6"/>
                <c:pt idx="0">
                  <c:v>7.5399999999999995E-2</c:v>
                </c:pt>
                <c:pt idx="1">
                  <c:v>7.5399999999999995E-2</c:v>
                </c:pt>
                <c:pt idx="2">
                  <c:v>7.5399999999999995E-2</c:v>
                </c:pt>
                <c:pt idx="3">
                  <c:v>7.5399999999999995E-2</c:v>
                </c:pt>
                <c:pt idx="4">
                  <c:v>7.5399999999999995E-2</c:v>
                </c:pt>
                <c:pt idx="5">
                  <c:v>7.5399999999999995E-2</c:v>
                </c:pt>
              </c:numCache>
            </c:numRef>
          </c:val>
          <c:smooth val="0"/>
        </c:ser>
        <c:ser>
          <c:idx val="3"/>
          <c:order val="3"/>
          <c:tx>
            <c:strRef>
              <c:f>过程产出缺陷度量!$P$34</c:f>
              <c:strCache>
                <c:ptCount val="1"/>
                <c:pt idx="0">
                  <c:v>UOL</c:v>
                </c:pt>
              </c:strCache>
            </c:strRef>
          </c:tx>
          <c:cat>
            <c:strRef>
              <c:f>过程产出缺陷度量!$A$35:$A$40</c:f>
              <c:strCache>
                <c:ptCount val="6"/>
                <c:pt idx="0">
                  <c:v>迭代1</c:v>
                </c:pt>
                <c:pt idx="1">
                  <c:v>迭代2</c:v>
                </c:pt>
                <c:pt idx="2">
                  <c:v>迭代3</c:v>
                </c:pt>
                <c:pt idx="3">
                  <c:v>迭代4</c:v>
                </c:pt>
                <c:pt idx="4">
                  <c:v>迭代5</c:v>
                </c:pt>
                <c:pt idx="5">
                  <c:v>迭代6</c:v>
                </c:pt>
              </c:strCache>
            </c:strRef>
          </c:cat>
          <c:val>
            <c:numRef>
              <c:f>过程产出缺陷度量!$P$35:$P$40</c:f>
              <c:numCache>
                <c:formatCode>0.0000_ </c:formatCode>
                <c:ptCount val="6"/>
                <c:pt idx="0">
                  <c:v>0.2273</c:v>
                </c:pt>
                <c:pt idx="1">
                  <c:v>0.2273</c:v>
                </c:pt>
                <c:pt idx="2">
                  <c:v>0.2273</c:v>
                </c:pt>
                <c:pt idx="3">
                  <c:v>0.2273</c:v>
                </c:pt>
                <c:pt idx="4">
                  <c:v>0.2273</c:v>
                </c:pt>
                <c:pt idx="5">
                  <c:v>0.2273</c:v>
                </c:pt>
              </c:numCache>
            </c:numRef>
          </c:val>
          <c:smooth val="0"/>
        </c:ser>
        <c:dLbls>
          <c:showLegendKey val="0"/>
          <c:showVal val="0"/>
          <c:showCatName val="0"/>
          <c:showSerName val="0"/>
          <c:showPercent val="0"/>
          <c:showBubbleSize val="0"/>
        </c:dLbls>
        <c:marker val="1"/>
        <c:smooth val="0"/>
        <c:axId val="301613952"/>
        <c:axId val="301614512"/>
      </c:lineChart>
      <c:catAx>
        <c:axId val="301613952"/>
        <c:scaling>
          <c:orientation val="minMax"/>
        </c:scaling>
        <c:delete val="0"/>
        <c:axPos val="b"/>
        <c:numFmt formatCode="General" sourceLinked="0"/>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1614512"/>
        <c:crosses val="autoZero"/>
        <c:auto val="1"/>
        <c:lblAlgn val="ctr"/>
        <c:lblOffset val="100"/>
        <c:noMultiLvlLbl val="0"/>
      </c:catAx>
      <c:valAx>
        <c:axId val="301614512"/>
        <c:scaling>
          <c:orientation val="minMax"/>
        </c:scaling>
        <c:delete val="0"/>
        <c:axPos val="l"/>
        <c:majorGridlines/>
        <c:numFmt formatCode="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1613952"/>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设计评审缺陷密度的控制图</a:t>
            </a:r>
            <a:endParaRPr lang="en-US" altLang="zh-CN"/>
          </a:p>
        </c:rich>
      </c:tx>
      <c:layout/>
      <c:overlay val="0"/>
    </c:title>
    <c:autoTitleDeleted val="0"/>
    <c:plotArea>
      <c:layout/>
      <c:lineChart>
        <c:grouping val="standard"/>
        <c:varyColors val="0"/>
        <c:ser>
          <c:idx val="0"/>
          <c:order val="0"/>
          <c:tx>
            <c:v>项目数据</c:v>
          </c:tx>
          <c:cat>
            <c:strRef>
              <c:f>过程产出缺陷度量!$A$64:$A$69</c:f>
              <c:strCache>
                <c:ptCount val="6"/>
                <c:pt idx="0">
                  <c:v>迭代1</c:v>
                </c:pt>
                <c:pt idx="1">
                  <c:v>迭代2</c:v>
                </c:pt>
                <c:pt idx="2">
                  <c:v>迭代3</c:v>
                </c:pt>
                <c:pt idx="3">
                  <c:v>迭代4</c:v>
                </c:pt>
                <c:pt idx="4">
                  <c:v>迭代5</c:v>
                </c:pt>
                <c:pt idx="5">
                  <c:v>迭代6</c:v>
                </c:pt>
              </c:strCache>
            </c:strRef>
          </c:cat>
          <c:val>
            <c:numRef>
              <c:f>过程产出缺陷度量!$L$64:$L$69</c:f>
              <c:numCache>
                <c:formatCode>0.000_ </c:formatCode>
                <c:ptCount val="6"/>
                <c:pt idx="0">
                  <c:v>0</c:v>
                </c:pt>
                <c:pt idx="1">
                  <c:v>0</c:v>
                </c:pt>
                <c:pt idx="2">
                  <c:v>0.17142857142857143</c:v>
                </c:pt>
                <c:pt idx="3">
                  <c:v>6.3829787234042548E-2</c:v>
                </c:pt>
                <c:pt idx="4">
                  <c:v>0</c:v>
                </c:pt>
                <c:pt idx="5">
                  <c:v>0</c:v>
                </c:pt>
              </c:numCache>
            </c:numRef>
          </c:val>
          <c:smooth val="0"/>
        </c:ser>
        <c:ser>
          <c:idx val="1"/>
          <c:order val="1"/>
          <c:tx>
            <c:strRef>
              <c:f>过程产出缺陷度量!$N$63</c:f>
              <c:strCache>
                <c:ptCount val="1"/>
                <c:pt idx="0">
                  <c:v>LOL</c:v>
                </c:pt>
              </c:strCache>
            </c:strRef>
          </c:tx>
          <c:cat>
            <c:strRef>
              <c:f>过程产出缺陷度量!$A$64:$A$69</c:f>
              <c:strCache>
                <c:ptCount val="6"/>
                <c:pt idx="0">
                  <c:v>迭代1</c:v>
                </c:pt>
                <c:pt idx="1">
                  <c:v>迭代2</c:v>
                </c:pt>
                <c:pt idx="2">
                  <c:v>迭代3</c:v>
                </c:pt>
                <c:pt idx="3">
                  <c:v>迭代4</c:v>
                </c:pt>
                <c:pt idx="4">
                  <c:v>迭代5</c:v>
                </c:pt>
                <c:pt idx="5">
                  <c:v>迭代6</c:v>
                </c:pt>
              </c:strCache>
            </c:strRef>
          </c:cat>
          <c:val>
            <c:numRef>
              <c:f>过程产出缺陷度量!$N$64:$N$69</c:f>
              <c:numCache>
                <c:formatCode>0.0000_ </c:formatCode>
                <c:ptCount val="6"/>
                <c:pt idx="0">
                  <c:v>0</c:v>
                </c:pt>
                <c:pt idx="1">
                  <c:v>0</c:v>
                </c:pt>
                <c:pt idx="2">
                  <c:v>0</c:v>
                </c:pt>
                <c:pt idx="3">
                  <c:v>0</c:v>
                </c:pt>
                <c:pt idx="4">
                  <c:v>0</c:v>
                </c:pt>
                <c:pt idx="5">
                  <c:v>0</c:v>
                </c:pt>
              </c:numCache>
            </c:numRef>
          </c:val>
          <c:smooth val="0"/>
        </c:ser>
        <c:ser>
          <c:idx val="2"/>
          <c:order val="2"/>
          <c:tx>
            <c:strRef>
              <c:f>过程产出缺陷度量!$O$63</c:f>
              <c:strCache>
                <c:ptCount val="1"/>
                <c:pt idx="0">
                  <c:v>OL</c:v>
                </c:pt>
              </c:strCache>
            </c:strRef>
          </c:tx>
          <c:cat>
            <c:strRef>
              <c:f>过程产出缺陷度量!$A$64:$A$69</c:f>
              <c:strCache>
                <c:ptCount val="6"/>
                <c:pt idx="0">
                  <c:v>迭代1</c:v>
                </c:pt>
                <c:pt idx="1">
                  <c:v>迭代2</c:v>
                </c:pt>
                <c:pt idx="2">
                  <c:v>迭代3</c:v>
                </c:pt>
                <c:pt idx="3">
                  <c:v>迭代4</c:v>
                </c:pt>
                <c:pt idx="4">
                  <c:v>迭代5</c:v>
                </c:pt>
                <c:pt idx="5">
                  <c:v>迭代6</c:v>
                </c:pt>
              </c:strCache>
            </c:strRef>
          </c:cat>
          <c:val>
            <c:numRef>
              <c:f>过程产出缺陷度量!$O$64:$O$69</c:f>
              <c:numCache>
                <c:formatCode>0.0000_ </c:formatCode>
                <c:ptCount val="6"/>
                <c:pt idx="0">
                  <c:v>8.3400000000000002E-2</c:v>
                </c:pt>
                <c:pt idx="1">
                  <c:v>8.3400000000000002E-2</c:v>
                </c:pt>
                <c:pt idx="2">
                  <c:v>8.3400000000000002E-2</c:v>
                </c:pt>
                <c:pt idx="3">
                  <c:v>8.3400000000000002E-2</c:v>
                </c:pt>
                <c:pt idx="4">
                  <c:v>8.3400000000000002E-2</c:v>
                </c:pt>
                <c:pt idx="5">
                  <c:v>8.3400000000000002E-2</c:v>
                </c:pt>
              </c:numCache>
            </c:numRef>
          </c:val>
          <c:smooth val="0"/>
        </c:ser>
        <c:ser>
          <c:idx val="3"/>
          <c:order val="3"/>
          <c:tx>
            <c:strRef>
              <c:f>过程产出缺陷度量!$P$63</c:f>
              <c:strCache>
                <c:ptCount val="1"/>
                <c:pt idx="0">
                  <c:v>UOL</c:v>
                </c:pt>
              </c:strCache>
            </c:strRef>
          </c:tx>
          <c:cat>
            <c:strRef>
              <c:f>过程产出缺陷度量!$A$64:$A$69</c:f>
              <c:strCache>
                <c:ptCount val="6"/>
                <c:pt idx="0">
                  <c:v>迭代1</c:v>
                </c:pt>
                <c:pt idx="1">
                  <c:v>迭代2</c:v>
                </c:pt>
                <c:pt idx="2">
                  <c:v>迭代3</c:v>
                </c:pt>
                <c:pt idx="3">
                  <c:v>迭代4</c:v>
                </c:pt>
                <c:pt idx="4">
                  <c:v>迭代5</c:v>
                </c:pt>
                <c:pt idx="5">
                  <c:v>迭代6</c:v>
                </c:pt>
              </c:strCache>
            </c:strRef>
          </c:cat>
          <c:val>
            <c:numRef>
              <c:f>过程产出缺陷度量!$P$64:$P$69</c:f>
              <c:numCache>
                <c:formatCode>0.0000_ </c:formatCode>
                <c:ptCount val="6"/>
                <c:pt idx="0">
                  <c:v>0.22040000000000001</c:v>
                </c:pt>
                <c:pt idx="1">
                  <c:v>0.22040000000000001</c:v>
                </c:pt>
                <c:pt idx="2">
                  <c:v>0.22040000000000001</c:v>
                </c:pt>
                <c:pt idx="3">
                  <c:v>0.22040000000000001</c:v>
                </c:pt>
                <c:pt idx="4">
                  <c:v>0.22040000000000001</c:v>
                </c:pt>
                <c:pt idx="5">
                  <c:v>0.22040000000000001</c:v>
                </c:pt>
              </c:numCache>
            </c:numRef>
          </c:val>
          <c:smooth val="0"/>
        </c:ser>
        <c:dLbls>
          <c:showLegendKey val="0"/>
          <c:showVal val="0"/>
          <c:showCatName val="0"/>
          <c:showSerName val="0"/>
          <c:showPercent val="0"/>
          <c:showBubbleSize val="0"/>
        </c:dLbls>
        <c:marker val="1"/>
        <c:smooth val="0"/>
        <c:axId val="301618992"/>
        <c:axId val="301619552"/>
      </c:lineChart>
      <c:catAx>
        <c:axId val="301618992"/>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1619552"/>
        <c:crosses val="autoZero"/>
        <c:auto val="1"/>
        <c:lblAlgn val="ctr"/>
        <c:lblOffset val="100"/>
        <c:noMultiLvlLbl val="0"/>
      </c:catAx>
      <c:valAx>
        <c:axId val="301619552"/>
        <c:scaling>
          <c:orientation val="minMax"/>
        </c:scaling>
        <c:delete val="0"/>
        <c:axPos val="l"/>
        <c:majorGridlines/>
        <c:numFmt formatCode="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1618992"/>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测试用例评审缺陷密度的控制图</a:t>
            </a:r>
            <a:endParaRPr lang="en-US" altLang="zh-CN"/>
          </a:p>
        </c:rich>
      </c:tx>
      <c:layout/>
      <c:overlay val="0"/>
    </c:title>
    <c:autoTitleDeleted val="0"/>
    <c:plotArea>
      <c:layout/>
      <c:lineChart>
        <c:grouping val="standard"/>
        <c:varyColors val="0"/>
        <c:ser>
          <c:idx val="0"/>
          <c:order val="0"/>
          <c:tx>
            <c:v>项目数据</c:v>
          </c:tx>
          <c:cat>
            <c:strRef>
              <c:f>过程产出缺陷度量!$A$94:$A$99</c:f>
              <c:strCache>
                <c:ptCount val="6"/>
                <c:pt idx="0">
                  <c:v>迭代1</c:v>
                </c:pt>
                <c:pt idx="1">
                  <c:v>迭代2</c:v>
                </c:pt>
                <c:pt idx="2">
                  <c:v>迭代3</c:v>
                </c:pt>
                <c:pt idx="3">
                  <c:v>迭代4</c:v>
                </c:pt>
                <c:pt idx="4">
                  <c:v>迭代5</c:v>
                </c:pt>
                <c:pt idx="5">
                  <c:v>迭代6</c:v>
                </c:pt>
              </c:strCache>
            </c:strRef>
          </c:cat>
          <c:val>
            <c:numRef>
              <c:f>过程产出缺陷度量!$L$94:$L$99</c:f>
              <c:numCache>
                <c:formatCode>0.000_ </c:formatCode>
                <c:ptCount val="6"/>
                <c:pt idx="0">
                  <c:v>9.0909090909090912E-2</c:v>
                </c:pt>
                <c:pt idx="1">
                  <c:v>3.2258064516129031E-2</c:v>
                </c:pt>
                <c:pt idx="2">
                  <c:v>7.2438771990341495E-3</c:v>
                </c:pt>
                <c:pt idx="3">
                  <c:v>8.771929824561403E-3</c:v>
                </c:pt>
                <c:pt idx="4">
                  <c:v>0</c:v>
                </c:pt>
                <c:pt idx="5">
                  <c:v>0</c:v>
                </c:pt>
              </c:numCache>
            </c:numRef>
          </c:val>
          <c:smooth val="0"/>
        </c:ser>
        <c:ser>
          <c:idx val="1"/>
          <c:order val="1"/>
          <c:tx>
            <c:strRef>
              <c:f>过程产出缺陷度量!$N$93</c:f>
              <c:strCache>
                <c:ptCount val="1"/>
                <c:pt idx="0">
                  <c:v>LOL</c:v>
                </c:pt>
              </c:strCache>
            </c:strRef>
          </c:tx>
          <c:cat>
            <c:strRef>
              <c:f>过程产出缺陷度量!$A$94:$A$99</c:f>
              <c:strCache>
                <c:ptCount val="6"/>
                <c:pt idx="0">
                  <c:v>迭代1</c:v>
                </c:pt>
                <c:pt idx="1">
                  <c:v>迭代2</c:v>
                </c:pt>
                <c:pt idx="2">
                  <c:v>迭代3</c:v>
                </c:pt>
                <c:pt idx="3">
                  <c:v>迭代4</c:v>
                </c:pt>
                <c:pt idx="4">
                  <c:v>迭代5</c:v>
                </c:pt>
                <c:pt idx="5">
                  <c:v>迭代6</c:v>
                </c:pt>
              </c:strCache>
            </c:strRef>
          </c:cat>
          <c:val>
            <c:numRef>
              <c:f>过程产出缺陷度量!$N$94:$N$99</c:f>
              <c:numCache>
                <c:formatCode>0.0000_ </c:formatCode>
                <c:ptCount val="6"/>
                <c:pt idx="0">
                  <c:v>8.0000000000000004E-4</c:v>
                </c:pt>
                <c:pt idx="1">
                  <c:v>8.0000000000000004E-4</c:v>
                </c:pt>
                <c:pt idx="2">
                  <c:v>8.0000000000000004E-4</c:v>
                </c:pt>
                <c:pt idx="3">
                  <c:v>8.0000000000000004E-4</c:v>
                </c:pt>
                <c:pt idx="4">
                  <c:v>8.0000000000000004E-4</c:v>
                </c:pt>
                <c:pt idx="5">
                  <c:v>8.0000000000000004E-4</c:v>
                </c:pt>
              </c:numCache>
            </c:numRef>
          </c:val>
          <c:smooth val="0"/>
        </c:ser>
        <c:ser>
          <c:idx val="2"/>
          <c:order val="2"/>
          <c:tx>
            <c:strRef>
              <c:f>过程产出缺陷度量!$O$93</c:f>
              <c:strCache>
                <c:ptCount val="1"/>
                <c:pt idx="0">
                  <c:v>OL</c:v>
                </c:pt>
              </c:strCache>
            </c:strRef>
          </c:tx>
          <c:cat>
            <c:strRef>
              <c:f>过程产出缺陷度量!$A$94:$A$99</c:f>
              <c:strCache>
                <c:ptCount val="6"/>
                <c:pt idx="0">
                  <c:v>迭代1</c:v>
                </c:pt>
                <c:pt idx="1">
                  <c:v>迭代2</c:v>
                </c:pt>
                <c:pt idx="2">
                  <c:v>迭代3</c:v>
                </c:pt>
                <c:pt idx="3">
                  <c:v>迭代4</c:v>
                </c:pt>
                <c:pt idx="4">
                  <c:v>迭代5</c:v>
                </c:pt>
                <c:pt idx="5">
                  <c:v>迭代6</c:v>
                </c:pt>
              </c:strCache>
            </c:strRef>
          </c:cat>
          <c:val>
            <c:numRef>
              <c:f>过程产出缺陷度量!$O$94:$O$99</c:f>
              <c:numCache>
                <c:formatCode>0.0000_ </c:formatCode>
                <c:ptCount val="6"/>
                <c:pt idx="0">
                  <c:v>1.0999999999999999E-2</c:v>
                </c:pt>
                <c:pt idx="1">
                  <c:v>1.0999999999999999E-2</c:v>
                </c:pt>
                <c:pt idx="2">
                  <c:v>1.0999999999999999E-2</c:v>
                </c:pt>
                <c:pt idx="3">
                  <c:v>1.0999999999999999E-2</c:v>
                </c:pt>
                <c:pt idx="4">
                  <c:v>1.0999999999999999E-2</c:v>
                </c:pt>
                <c:pt idx="5">
                  <c:v>1.0999999999999999E-2</c:v>
                </c:pt>
              </c:numCache>
            </c:numRef>
          </c:val>
          <c:smooth val="0"/>
        </c:ser>
        <c:ser>
          <c:idx val="3"/>
          <c:order val="3"/>
          <c:tx>
            <c:strRef>
              <c:f>过程产出缺陷度量!$P$93</c:f>
              <c:strCache>
                <c:ptCount val="1"/>
                <c:pt idx="0">
                  <c:v>UOL</c:v>
                </c:pt>
              </c:strCache>
            </c:strRef>
          </c:tx>
          <c:cat>
            <c:strRef>
              <c:f>过程产出缺陷度量!$A$94:$A$99</c:f>
              <c:strCache>
                <c:ptCount val="6"/>
                <c:pt idx="0">
                  <c:v>迭代1</c:v>
                </c:pt>
                <c:pt idx="1">
                  <c:v>迭代2</c:v>
                </c:pt>
                <c:pt idx="2">
                  <c:v>迭代3</c:v>
                </c:pt>
                <c:pt idx="3">
                  <c:v>迭代4</c:v>
                </c:pt>
                <c:pt idx="4">
                  <c:v>迭代5</c:v>
                </c:pt>
                <c:pt idx="5">
                  <c:v>迭代6</c:v>
                </c:pt>
              </c:strCache>
            </c:strRef>
          </c:cat>
          <c:val>
            <c:numRef>
              <c:f>过程产出缺陷度量!$P$94:$P$99</c:f>
              <c:numCache>
                <c:formatCode>0.0000_ </c:formatCode>
                <c:ptCount val="6"/>
                <c:pt idx="0">
                  <c:v>2.12E-2</c:v>
                </c:pt>
                <c:pt idx="1">
                  <c:v>2.12E-2</c:v>
                </c:pt>
                <c:pt idx="2">
                  <c:v>2.12E-2</c:v>
                </c:pt>
                <c:pt idx="3">
                  <c:v>2.12E-2</c:v>
                </c:pt>
                <c:pt idx="4">
                  <c:v>2.12E-2</c:v>
                </c:pt>
                <c:pt idx="5">
                  <c:v>2.12E-2</c:v>
                </c:pt>
              </c:numCache>
            </c:numRef>
          </c:val>
          <c:smooth val="0"/>
        </c:ser>
        <c:dLbls>
          <c:showLegendKey val="0"/>
          <c:showVal val="0"/>
          <c:showCatName val="0"/>
          <c:showSerName val="0"/>
          <c:showPercent val="0"/>
          <c:showBubbleSize val="0"/>
        </c:dLbls>
        <c:marker val="1"/>
        <c:smooth val="0"/>
        <c:axId val="302325280"/>
        <c:axId val="302325840"/>
      </c:lineChart>
      <c:catAx>
        <c:axId val="302325280"/>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2325840"/>
        <c:crosses val="autoZero"/>
        <c:auto val="1"/>
        <c:lblAlgn val="ctr"/>
        <c:lblOffset val="100"/>
        <c:noMultiLvlLbl val="0"/>
      </c:catAx>
      <c:valAx>
        <c:axId val="302325840"/>
        <c:scaling>
          <c:orientation val="minMax"/>
        </c:scaling>
        <c:delete val="0"/>
        <c:axPos val="l"/>
        <c:majorGridlines/>
        <c:numFmt formatCode="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2325280"/>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代码走查缺陷密度的控制图</a:t>
            </a:r>
            <a:endParaRPr lang="en-US" altLang="zh-CN"/>
          </a:p>
        </c:rich>
      </c:tx>
      <c:layout/>
      <c:overlay val="0"/>
    </c:title>
    <c:autoTitleDeleted val="0"/>
    <c:plotArea>
      <c:layout/>
      <c:lineChart>
        <c:grouping val="standard"/>
        <c:varyColors val="0"/>
        <c:ser>
          <c:idx val="0"/>
          <c:order val="0"/>
          <c:tx>
            <c:v>项目数据</c:v>
          </c:tx>
          <c:cat>
            <c:strRef>
              <c:f>过程产出缺陷度量!$A$122:$A$130</c:f>
              <c:strCache>
                <c:ptCount val="9"/>
                <c:pt idx="0">
                  <c:v>迭代1</c:v>
                </c:pt>
                <c:pt idx="1">
                  <c:v>迭代2</c:v>
                </c:pt>
                <c:pt idx="2">
                  <c:v>迭代3第1次</c:v>
                </c:pt>
                <c:pt idx="3">
                  <c:v>迭代3第2次</c:v>
                </c:pt>
                <c:pt idx="4">
                  <c:v>迭代3第3次</c:v>
                </c:pt>
                <c:pt idx="5">
                  <c:v>迭代3第4次</c:v>
                </c:pt>
                <c:pt idx="6">
                  <c:v>迭代4第1次</c:v>
                </c:pt>
                <c:pt idx="7">
                  <c:v>迭代4第2次</c:v>
                </c:pt>
                <c:pt idx="8">
                  <c:v>迭代4第3次</c:v>
                </c:pt>
              </c:strCache>
            </c:strRef>
          </c:cat>
          <c:val>
            <c:numRef>
              <c:f>过程产出缺陷度量!$L$122:$L$130</c:f>
              <c:numCache>
                <c:formatCode>0.000_ </c:formatCode>
                <c:ptCount val="9"/>
                <c:pt idx="0">
                  <c:v>9.4339622641509441E-2</c:v>
                </c:pt>
                <c:pt idx="1">
                  <c:v>7.9365079365079375E-2</c:v>
                </c:pt>
                <c:pt idx="2">
                  <c:v>4.7132016778997976E-2</c:v>
                </c:pt>
                <c:pt idx="3">
                  <c:v>3.7705613423198378E-2</c:v>
                </c:pt>
                <c:pt idx="4">
                  <c:v>3.7705613423198378E-2</c:v>
                </c:pt>
                <c:pt idx="5">
                  <c:v>3.2992411745298586E-2</c:v>
                </c:pt>
                <c:pt idx="6">
                  <c:v>6.2419680558105373E-2</c:v>
                </c:pt>
                <c:pt idx="7">
                  <c:v>1.8358729575913346E-2</c:v>
                </c:pt>
                <c:pt idx="8">
                  <c:v>1.4686983660730676E-2</c:v>
                </c:pt>
              </c:numCache>
            </c:numRef>
          </c:val>
          <c:smooth val="0"/>
        </c:ser>
        <c:ser>
          <c:idx val="1"/>
          <c:order val="1"/>
          <c:tx>
            <c:strRef>
              <c:f>过程产出缺陷度量!$N$121</c:f>
              <c:strCache>
                <c:ptCount val="1"/>
                <c:pt idx="0">
                  <c:v>LOL</c:v>
                </c:pt>
              </c:strCache>
            </c:strRef>
          </c:tx>
          <c:cat>
            <c:strRef>
              <c:f>过程产出缺陷度量!$A$122:$A$130</c:f>
              <c:strCache>
                <c:ptCount val="9"/>
                <c:pt idx="0">
                  <c:v>迭代1</c:v>
                </c:pt>
                <c:pt idx="1">
                  <c:v>迭代2</c:v>
                </c:pt>
                <c:pt idx="2">
                  <c:v>迭代3第1次</c:v>
                </c:pt>
                <c:pt idx="3">
                  <c:v>迭代3第2次</c:v>
                </c:pt>
                <c:pt idx="4">
                  <c:v>迭代3第3次</c:v>
                </c:pt>
                <c:pt idx="5">
                  <c:v>迭代3第4次</c:v>
                </c:pt>
                <c:pt idx="6">
                  <c:v>迭代4第1次</c:v>
                </c:pt>
                <c:pt idx="7">
                  <c:v>迭代4第2次</c:v>
                </c:pt>
                <c:pt idx="8">
                  <c:v>迭代4第3次</c:v>
                </c:pt>
              </c:strCache>
            </c:strRef>
          </c:cat>
          <c:val>
            <c:numRef>
              <c:f>过程产出缺陷度量!$N$122:$N$130</c:f>
              <c:numCache>
                <c:formatCode>0.0000_ </c:formatCode>
                <c:ptCount val="9"/>
                <c:pt idx="0">
                  <c:v>0</c:v>
                </c:pt>
                <c:pt idx="1">
                  <c:v>0</c:v>
                </c:pt>
                <c:pt idx="2">
                  <c:v>0</c:v>
                </c:pt>
                <c:pt idx="3">
                  <c:v>0</c:v>
                </c:pt>
                <c:pt idx="4">
                  <c:v>0</c:v>
                </c:pt>
                <c:pt idx="5">
                  <c:v>0</c:v>
                </c:pt>
                <c:pt idx="6">
                  <c:v>0</c:v>
                </c:pt>
                <c:pt idx="7">
                  <c:v>0</c:v>
                </c:pt>
                <c:pt idx="8">
                  <c:v>0</c:v>
                </c:pt>
              </c:numCache>
            </c:numRef>
          </c:val>
          <c:smooth val="0"/>
        </c:ser>
        <c:ser>
          <c:idx val="2"/>
          <c:order val="2"/>
          <c:tx>
            <c:strRef>
              <c:f>过程产出缺陷度量!$O$121</c:f>
              <c:strCache>
                <c:ptCount val="1"/>
                <c:pt idx="0">
                  <c:v>OL</c:v>
                </c:pt>
              </c:strCache>
            </c:strRef>
          </c:tx>
          <c:cat>
            <c:strRef>
              <c:f>过程产出缺陷度量!$A$122:$A$130</c:f>
              <c:strCache>
                <c:ptCount val="9"/>
                <c:pt idx="0">
                  <c:v>迭代1</c:v>
                </c:pt>
                <c:pt idx="1">
                  <c:v>迭代2</c:v>
                </c:pt>
                <c:pt idx="2">
                  <c:v>迭代3第1次</c:v>
                </c:pt>
                <c:pt idx="3">
                  <c:v>迭代3第2次</c:v>
                </c:pt>
                <c:pt idx="4">
                  <c:v>迭代3第3次</c:v>
                </c:pt>
                <c:pt idx="5">
                  <c:v>迭代3第4次</c:v>
                </c:pt>
                <c:pt idx="6">
                  <c:v>迭代4第1次</c:v>
                </c:pt>
                <c:pt idx="7">
                  <c:v>迭代4第2次</c:v>
                </c:pt>
                <c:pt idx="8">
                  <c:v>迭代4第3次</c:v>
                </c:pt>
              </c:strCache>
            </c:strRef>
          </c:cat>
          <c:val>
            <c:numRef>
              <c:f>过程产出缺陷度量!$O$122:$O$130</c:f>
              <c:numCache>
                <c:formatCode>0.0000_ </c:formatCode>
                <c:ptCount val="9"/>
                <c:pt idx="0">
                  <c:v>5.0599999999999999E-2</c:v>
                </c:pt>
                <c:pt idx="1">
                  <c:v>5.0599999999999999E-2</c:v>
                </c:pt>
                <c:pt idx="2">
                  <c:v>5.0599999999999999E-2</c:v>
                </c:pt>
                <c:pt idx="3">
                  <c:v>5.0599999999999999E-2</c:v>
                </c:pt>
                <c:pt idx="4">
                  <c:v>5.0599999999999999E-2</c:v>
                </c:pt>
                <c:pt idx="5">
                  <c:v>5.0599999999999999E-2</c:v>
                </c:pt>
                <c:pt idx="6">
                  <c:v>5.0599999999999999E-2</c:v>
                </c:pt>
                <c:pt idx="7">
                  <c:v>5.0599999999999999E-2</c:v>
                </c:pt>
                <c:pt idx="8">
                  <c:v>5.0599999999999999E-2</c:v>
                </c:pt>
              </c:numCache>
            </c:numRef>
          </c:val>
          <c:smooth val="0"/>
        </c:ser>
        <c:ser>
          <c:idx val="3"/>
          <c:order val="3"/>
          <c:tx>
            <c:strRef>
              <c:f>过程产出缺陷度量!$P$121</c:f>
              <c:strCache>
                <c:ptCount val="1"/>
                <c:pt idx="0">
                  <c:v>UOL</c:v>
                </c:pt>
              </c:strCache>
            </c:strRef>
          </c:tx>
          <c:cat>
            <c:strRef>
              <c:f>过程产出缺陷度量!$A$122:$A$130</c:f>
              <c:strCache>
                <c:ptCount val="9"/>
                <c:pt idx="0">
                  <c:v>迭代1</c:v>
                </c:pt>
                <c:pt idx="1">
                  <c:v>迭代2</c:v>
                </c:pt>
                <c:pt idx="2">
                  <c:v>迭代3第1次</c:v>
                </c:pt>
                <c:pt idx="3">
                  <c:v>迭代3第2次</c:v>
                </c:pt>
                <c:pt idx="4">
                  <c:v>迭代3第3次</c:v>
                </c:pt>
                <c:pt idx="5">
                  <c:v>迭代3第4次</c:v>
                </c:pt>
                <c:pt idx="6">
                  <c:v>迭代4第1次</c:v>
                </c:pt>
                <c:pt idx="7">
                  <c:v>迭代4第2次</c:v>
                </c:pt>
                <c:pt idx="8">
                  <c:v>迭代4第3次</c:v>
                </c:pt>
              </c:strCache>
            </c:strRef>
          </c:cat>
          <c:val>
            <c:numRef>
              <c:f>过程产出缺陷度量!$P$122:$P$130</c:f>
              <c:numCache>
                <c:formatCode>0.0000_ </c:formatCode>
                <c:ptCount val="9"/>
                <c:pt idx="0">
                  <c:v>0.15440000000000001</c:v>
                </c:pt>
                <c:pt idx="1">
                  <c:v>0.15440000000000001</c:v>
                </c:pt>
                <c:pt idx="2">
                  <c:v>0.15440000000000001</c:v>
                </c:pt>
                <c:pt idx="3">
                  <c:v>0.15440000000000001</c:v>
                </c:pt>
                <c:pt idx="4">
                  <c:v>0.15440000000000001</c:v>
                </c:pt>
                <c:pt idx="5">
                  <c:v>0.15440000000000001</c:v>
                </c:pt>
                <c:pt idx="6">
                  <c:v>0.15440000000000001</c:v>
                </c:pt>
                <c:pt idx="7">
                  <c:v>0.15440000000000001</c:v>
                </c:pt>
                <c:pt idx="8">
                  <c:v>0.15440000000000001</c:v>
                </c:pt>
              </c:numCache>
            </c:numRef>
          </c:val>
          <c:smooth val="0"/>
        </c:ser>
        <c:dLbls>
          <c:showLegendKey val="0"/>
          <c:showVal val="0"/>
          <c:showCatName val="0"/>
          <c:showSerName val="0"/>
          <c:showPercent val="0"/>
          <c:showBubbleSize val="0"/>
        </c:dLbls>
        <c:marker val="1"/>
        <c:smooth val="0"/>
        <c:axId val="302330320"/>
        <c:axId val="302330880"/>
      </c:lineChart>
      <c:catAx>
        <c:axId val="302330320"/>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2330880"/>
        <c:crosses val="autoZero"/>
        <c:auto val="1"/>
        <c:lblAlgn val="ctr"/>
        <c:lblOffset val="100"/>
        <c:noMultiLvlLbl val="0"/>
      </c:catAx>
      <c:valAx>
        <c:axId val="302330880"/>
        <c:scaling>
          <c:orientation val="minMax"/>
        </c:scaling>
        <c:delete val="0"/>
        <c:axPos val="l"/>
        <c:majorGridlines/>
        <c:numFmt formatCode="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2330320"/>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测试用例覆盖密度控制图</a:t>
            </a:r>
            <a:endParaRPr lang="en-US" altLang="zh-CN"/>
          </a:p>
        </c:rich>
      </c:tx>
      <c:layout/>
      <c:overlay val="0"/>
    </c:title>
    <c:autoTitleDeleted val="0"/>
    <c:plotArea>
      <c:layout/>
      <c:lineChart>
        <c:grouping val="standard"/>
        <c:varyColors val="0"/>
        <c:ser>
          <c:idx val="0"/>
          <c:order val="0"/>
          <c:tx>
            <c:v>项目数据</c:v>
          </c:tx>
          <c:cat>
            <c:strRef>
              <c:f>过程产出缺陷度量!$A$153:$A$158</c:f>
              <c:strCache>
                <c:ptCount val="6"/>
                <c:pt idx="0">
                  <c:v>迭代1</c:v>
                </c:pt>
                <c:pt idx="1">
                  <c:v>迭代2</c:v>
                </c:pt>
                <c:pt idx="2">
                  <c:v>迭代3</c:v>
                </c:pt>
                <c:pt idx="3">
                  <c:v>迭代4</c:v>
                </c:pt>
                <c:pt idx="4">
                  <c:v>迭代5</c:v>
                </c:pt>
                <c:pt idx="5">
                  <c:v>迭代6</c:v>
                </c:pt>
              </c:strCache>
            </c:strRef>
          </c:cat>
          <c:val>
            <c:numRef>
              <c:f>过程产出缺陷度量!$E$153:$E$158</c:f>
              <c:numCache>
                <c:formatCode>0.000_ </c:formatCode>
                <c:ptCount val="6"/>
                <c:pt idx="0">
                  <c:v>0.51886792452830188</c:v>
                </c:pt>
                <c:pt idx="1">
                  <c:v>1.6402116402116402</c:v>
                </c:pt>
                <c:pt idx="2">
                  <c:v>13.9605033699392</c:v>
                </c:pt>
                <c:pt idx="3">
                  <c:v>9.2124105011933164</c:v>
                </c:pt>
                <c:pt idx="4">
                  <c:v>0</c:v>
                </c:pt>
                <c:pt idx="5">
                  <c:v>0</c:v>
                </c:pt>
              </c:numCache>
            </c:numRef>
          </c:val>
          <c:smooth val="0"/>
        </c:ser>
        <c:ser>
          <c:idx val="1"/>
          <c:order val="1"/>
          <c:tx>
            <c:strRef>
              <c:f>过程产出缺陷度量!$F$152</c:f>
              <c:strCache>
                <c:ptCount val="1"/>
                <c:pt idx="0">
                  <c:v>LOL</c:v>
                </c:pt>
              </c:strCache>
            </c:strRef>
          </c:tx>
          <c:cat>
            <c:strRef>
              <c:f>过程产出缺陷度量!$A$153:$A$158</c:f>
              <c:strCache>
                <c:ptCount val="6"/>
                <c:pt idx="0">
                  <c:v>迭代1</c:v>
                </c:pt>
                <c:pt idx="1">
                  <c:v>迭代2</c:v>
                </c:pt>
                <c:pt idx="2">
                  <c:v>迭代3</c:v>
                </c:pt>
                <c:pt idx="3">
                  <c:v>迭代4</c:v>
                </c:pt>
                <c:pt idx="4">
                  <c:v>迭代5</c:v>
                </c:pt>
                <c:pt idx="5">
                  <c:v>迭代6</c:v>
                </c:pt>
              </c:strCache>
            </c:strRef>
          </c:cat>
          <c:val>
            <c:numRef>
              <c:f>过程产出缺陷度量!$F$153:$F$158</c:f>
              <c:numCache>
                <c:formatCode>0.0000_ </c:formatCode>
                <c:ptCount val="6"/>
                <c:pt idx="0">
                  <c:v>0</c:v>
                </c:pt>
                <c:pt idx="1">
                  <c:v>0</c:v>
                </c:pt>
                <c:pt idx="2">
                  <c:v>0</c:v>
                </c:pt>
                <c:pt idx="3">
                  <c:v>0</c:v>
                </c:pt>
                <c:pt idx="4">
                  <c:v>0</c:v>
                </c:pt>
                <c:pt idx="5">
                  <c:v>0</c:v>
                </c:pt>
              </c:numCache>
            </c:numRef>
          </c:val>
          <c:smooth val="0"/>
        </c:ser>
        <c:ser>
          <c:idx val="2"/>
          <c:order val="2"/>
          <c:tx>
            <c:strRef>
              <c:f>过程产出缺陷度量!$G$152</c:f>
              <c:strCache>
                <c:ptCount val="1"/>
                <c:pt idx="0">
                  <c:v>OL</c:v>
                </c:pt>
              </c:strCache>
            </c:strRef>
          </c:tx>
          <c:cat>
            <c:strRef>
              <c:f>过程产出缺陷度量!$A$153:$A$158</c:f>
              <c:strCache>
                <c:ptCount val="6"/>
                <c:pt idx="0">
                  <c:v>迭代1</c:v>
                </c:pt>
                <c:pt idx="1">
                  <c:v>迭代2</c:v>
                </c:pt>
                <c:pt idx="2">
                  <c:v>迭代3</c:v>
                </c:pt>
                <c:pt idx="3">
                  <c:v>迭代4</c:v>
                </c:pt>
                <c:pt idx="4">
                  <c:v>迭代5</c:v>
                </c:pt>
                <c:pt idx="5">
                  <c:v>迭代6</c:v>
                </c:pt>
              </c:strCache>
            </c:strRef>
          </c:cat>
          <c:val>
            <c:numRef>
              <c:f>过程产出缺陷度量!$G$153:$G$158</c:f>
              <c:numCache>
                <c:formatCode>0.0000_ </c:formatCode>
                <c:ptCount val="6"/>
                <c:pt idx="0">
                  <c:v>7.7510000000000003</c:v>
                </c:pt>
                <c:pt idx="1">
                  <c:v>4.3840000000000003</c:v>
                </c:pt>
                <c:pt idx="2">
                  <c:v>7.7510000000000003</c:v>
                </c:pt>
                <c:pt idx="3">
                  <c:v>7.7510000000000003</c:v>
                </c:pt>
                <c:pt idx="4">
                  <c:v>5.0599999999999999E-2</c:v>
                </c:pt>
                <c:pt idx="5">
                  <c:v>5.0599999999999999E-2</c:v>
                </c:pt>
              </c:numCache>
            </c:numRef>
          </c:val>
          <c:smooth val="0"/>
        </c:ser>
        <c:ser>
          <c:idx val="3"/>
          <c:order val="3"/>
          <c:tx>
            <c:strRef>
              <c:f>过程产出缺陷度量!$H$152</c:f>
              <c:strCache>
                <c:ptCount val="1"/>
                <c:pt idx="0">
                  <c:v>UOL</c:v>
                </c:pt>
              </c:strCache>
            </c:strRef>
          </c:tx>
          <c:cat>
            <c:strRef>
              <c:f>过程产出缺陷度量!$A$153:$A$158</c:f>
              <c:strCache>
                <c:ptCount val="6"/>
                <c:pt idx="0">
                  <c:v>迭代1</c:v>
                </c:pt>
                <c:pt idx="1">
                  <c:v>迭代2</c:v>
                </c:pt>
                <c:pt idx="2">
                  <c:v>迭代3</c:v>
                </c:pt>
                <c:pt idx="3">
                  <c:v>迭代4</c:v>
                </c:pt>
                <c:pt idx="4">
                  <c:v>迭代5</c:v>
                </c:pt>
                <c:pt idx="5">
                  <c:v>迭代6</c:v>
                </c:pt>
              </c:strCache>
            </c:strRef>
          </c:cat>
          <c:val>
            <c:numRef>
              <c:f>过程产出缺陷度量!$H$153:$H$158</c:f>
              <c:numCache>
                <c:formatCode>0.0000_ </c:formatCode>
                <c:ptCount val="6"/>
                <c:pt idx="0">
                  <c:v>21.382999999999999</c:v>
                </c:pt>
                <c:pt idx="1">
                  <c:v>10.7986</c:v>
                </c:pt>
                <c:pt idx="2">
                  <c:v>21.382999999999999</c:v>
                </c:pt>
                <c:pt idx="3">
                  <c:v>21.382999999999999</c:v>
                </c:pt>
                <c:pt idx="4">
                  <c:v>0.15440000000000001</c:v>
                </c:pt>
                <c:pt idx="5">
                  <c:v>0.15440000000000001</c:v>
                </c:pt>
              </c:numCache>
            </c:numRef>
          </c:val>
          <c:smooth val="0"/>
        </c:ser>
        <c:dLbls>
          <c:showLegendKey val="0"/>
          <c:showVal val="0"/>
          <c:showCatName val="0"/>
          <c:showSerName val="0"/>
          <c:showPercent val="0"/>
          <c:showBubbleSize val="0"/>
        </c:dLbls>
        <c:marker val="1"/>
        <c:smooth val="0"/>
        <c:axId val="302335360"/>
        <c:axId val="302335920"/>
      </c:lineChart>
      <c:catAx>
        <c:axId val="302335360"/>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2335920"/>
        <c:crosses val="autoZero"/>
        <c:auto val="1"/>
        <c:lblAlgn val="ctr"/>
        <c:lblOffset val="100"/>
        <c:noMultiLvlLbl val="0"/>
      </c:catAx>
      <c:valAx>
        <c:axId val="302335920"/>
        <c:scaling>
          <c:orientation val="minMax"/>
        </c:scaling>
        <c:delete val="0"/>
        <c:axPos val="l"/>
        <c:majorGridlines/>
        <c:numFmt formatCode="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2335360"/>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sz="1200"/>
              <a:t>缺陷来源</a:t>
            </a:r>
          </a:p>
        </c:rich>
      </c:tx>
      <c:layout/>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cat>
            <c:strRef>
              <c:f>测试及验收缺陷度量!$B$45:$B$48</c:f>
              <c:strCache>
                <c:ptCount val="4"/>
                <c:pt idx="0">
                  <c:v>需求阶段</c:v>
                </c:pt>
                <c:pt idx="1">
                  <c:v>编码阶段</c:v>
                </c:pt>
                <c:pt idx="2">
                  <c:v>无</c:v>
                </c:pt>
                <c:pt idx="3">
                  <c:v>其他</c:v>
                </c:pt>
              </c:strCache>
            </c:strRef>
          </c:cat>
          <c:val>
            <c:numRef>
              <c:f>测试及验收缺陷度量!$C$45:$C$48</c:f>
              <c:numCache>
                <c:formatCode>General</c:formatCode>
                <c:ptCount val="4"/>
                <c:pt idx="0">
                  <c:v>3</c:v>
                </c:pt>
                <c:pt idx="1">
                  <c:v>1</c:v>
                </c:pt>
                <c:pt idx="2">
                  <c:v>0</c:v>
                </c:pt>
                <c:pt idx="3">
                  <c:v>0</c:v>
                </c:pt>
              </c:numCache>
            </c:numRef>
          </c:val>
        </c:ser>
        <c:dLbls>
          <c:showLegendKey val="0"/>
          <c:showVal val="0"/>
          <c:showCatName val="0"/>
          <c:showSerName val="0"/>
          <c:showPercent val="0"/>
          <c:showBubbleSize val="0"/>
        </c:dLbls>
        <c:gapWidth val="150"/>
        <c:axId val="301946768"/>
        <c:axId val="301947328"/>
      </c:barChart>
      <c:catAx>
        <c:axId val="301946768"/>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1947328"/>
        <c:crosses val="autoZero"/>
        <c:auto val="1"/>
        <c:lblAlgn val="ctr"/>
        <c:lblOffset val="100"/>
        <c:noMultiLvlLbl val="0"/>
      </c:catAx>
      <c:valAx>
        <c:axId val="301947328"/>
        <c:scaling>
          <c:orientation val="minMax"/>
        </c:scaling>
        <c:delete val="0"/>
        <c:axPos val="l"/>
        <c:majorGridlines/>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1946768"/>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0" vertOverflow="ellipsis" vert="horz" wrap="square" anchor="ctr" anchorCtr="1"/>
          <a:lstStyle/>
          <a:p>
            <a:pPr>
              <a:defRPr lang="zh-CN" sz="1200" b="1" i="0" u="none" strike="noStrike" kern="1200" baseline="0">
                <a:solidFill>
                  <a:schemeClr val="tx1"/>
                </a:solidFill>
                <a:latin typeface="+mn-lt"/>
                <a:ea typeface="+mn-ea"/>
                <a:cs typeface="+mn-cs"/>
              </a:defRPr>
            </a:pPr>
            <a:r>
              <a:rPr lang="zh-CN" altLang="en-US" sz="1200"/>
              <a:t>缺陷位置</a:t>
            </a:r>
          </a:p>
        </c:rich>
      </c:tx>
      <c:layout/>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dPt>
            <c:idx val="4"/>
            <c:invertIfNegative val="1"/>
            <c:bubble3D val="0"/>
          </c:dPt>
          <c:dLbls>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测试及验收缺陷度量!$B$55:$B$59</c:f>
              <c:strCache>
                <c:ptCount val="5"/>
                <c:pt idx="0">
                  <c:v>环境</c:v>
                </c:pt>
                <c:pt idx="1">
                  <c:v>后台</c:v>
                </c:pt>
                <c:pt idx="2">
                  <c:v>前端</c:v>
                </c:pt>
                <c:pt idx="3">
                  <c:v>其他</c:v>
                </c:pt>
                <c:pt idx="4">
                  <c:v>不是缺陷</c:v>
                </c:pt>
              </c:strCache>
            </c:strRef>
          </c:cat>
          <c:val>
            <c:numRef>
              <c:f>测试及验收缺陷度量!$C$55:$C$59</c:f>
              <c:numCache>
                <c:formatCode>General</c:formatCode>
                <c:ptCount val="5"/>
                <c:pt idx="0">
                  <c:v>0</c:v>
                </c:pt>
                <c:pt idx="1">
                  <c:v>4</c:v>
                </c:pt>
                <c:pt idx="2">
                  <c:v>0</c:v>
                </c:pt>
                <c:pt idx="3">
                  <c:v>0</c:v>
                </c:pt>
                <c:pt idx="4">
                  <c:v>0</c:v>
                </c:pt>
              </c:numCache>
            </c:numRef>
          </c:val>
        </c:ser>
        <c:dLbls>
          <c:showLegendKey val="0"/>
          <c:showVal val="0"/>
          <c:showCatName val="0"/>
          <c:showSerName val="0"/>
          <c:showPercent val="0"/>
          <c:showBubbleSize val="0"/>
        </c:dLbls>
        <c:gapWidth val="150"/>
        <c:axId val="301949568"/>
        <c:axId val="301950128"/>
      </c:barChart>
      <c:catAx>
        <c:axId val="301949568"/>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1950128"/>
        <c:crosses val="autoZero"/>
        <c:auto val="1"/>
        <c:lblAlgn val="ctr"/>
        <c:lblOffset val="100"/>
        <c:noMultiLvlLbl val="0"/>
      </c:catAx>
      <c:valAx>
        <c:axId val="301950128"/>
        <c:scaling>
          <c:orientation val="minMax"/>
        </c:scaling>
        <c:delete val="0"/>
        <c:axPos val="l"/>
        <c:majorGridlines/>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1949568"/>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sz="1200"/>
              <a:t>缺陷类型</a:t>
            </a:r>
          </a:p>
        </c:rich>
      </c:tx>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dPt>
            <c:idx val="4"/>
            <c:invertIfNegative val="1"/>
            <c:bubble3D val="0"/>
          </c:dPt>
          <c:dPt>
            <c:idx val="5"/>
            <c:invertIfNegative val="1"/>
            <c:bubble3D val="0"/>
          </c:dPt>
          <c:dPt>
            <c:idx val="6"/>
            <c:invertIfNegative val="1"/>
            <c:bubble3D val="0"/>
          </c:dPt>
          <c:dLbls>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测试及验收缺陷度量!$B$67:$B$73</c:f>
              <c:strCache>
                <c:ptCount val="3"/>
                <c:pt idx="0">
                  <c:v>需求问题</c:v>
                </c:pt>
                <c:pt idx="1">
                  <c:v>功能性错误</c:v>
                </c:pt>
                <c:pt idx="2">
                  <c:v>UI问题</c:v>
                </c:pt>
              </c:strCache>
            </c:strRef>
          </c:cat>
          <c:val>
            <c:numRef>
              <c:f>测试及验收缺陷度量!$C$67:$C$73</c:f>
              <c:numCache>
                <c:formatCode>General</c:formatCode>
                <c:ptCount val="7"/>
                <c:pt idx="0">
                  <c:v>3</c:v>
                </c:pt>
                <c:pt idx="1">
                  <c:v>1</c:v>
                </c:pt>
                <c:pt idx="2">
                  <c:v>0</c:v>
                </c:pt>
              </c:numCache>
            </c:numRef>
          </c:val>
        </c:ser>
        <c:dLbls>
          <c:showLegendKey val="0"/>
          <c:showVal val="0"/>
          <c:showCatName val="0"/>
          <c:showSerName val="0"/>
          <c:showPercent val="0"/>
          <c:showBubbleSize val="0"/>
        </c:dLbls>
        <c:gapWidth val="150"/>
        <c:axId val="301952368"/>
        <c:axId val="301952928"/>
      </c:barChart>
      <c:catAx>
        <c:axId val="301952368"/>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1952928"/>
        <c:crosses val="autoZero"/>
        <c:auto val="1"/>
        <c:lblAlgn val="ctr"/>
        <c:lblOffset val="100"/>
        <c:noMultiLvlLbl val="0"/>
      </c:catAx>
      <c:valAx>
        <c:axId val="301952928"/>
        <c:scaling>
          <c:orientation val="minMax"/>
        </c:scaling>
        <c:delete val="0"/>
        <c:axPos val="l"/>
        <c:majorGridlines/>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1952368"/>
        <c:crosses val="autoZero"/>
        <c:crossBetween val="between"/>
      </c:valAx>
      <c:spPr>
        <a:noFill/>
        <a:ln w="25400">
          <a:noFill/>
        </a:ln>
      </c:spPr>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测试加权缺陷密度的控制图</a:t>
            </a:r>
            <a:endParaRPr lang="en-US" altLang="zh-CN"/>
          </a:p>
        </c:rich>
      </c:tx>
      <c:layout/>
      <c:overlay val="0"/>
    </c:title>
    <c:autoTitleDeleted val="0"/>
    <c:plotArea>
      <c:layout/>
      <c:lineChart>
        <c:grouping val="standard"/>
        <c:varyColors val="0"/>
        <c:ser>
          <c:idx val="0"/>
          <c:order val="0"/>
          <c:tx>
            <c:strRef>
              <c:f>测试及验收缺陷度量!$L$10</c:f>
              <c:strCache>
                <c:ptCount val="1"/>
                <c:pt idx="0">
                  <c:v>LOL</c:v>
                </c:pt>
              </c:strCache>
            </c:strRef>
          </c:tx>
          <c:cat>
            <c:strRef>
              <c:f>[0]!测试轮次于画图</c:f>
              <c:strCache>
                <c:ptCount val="3"/>
                <c:pt idx="0">
                  <c:v>测试第1轮</c:v>
                </c:pt>
                <c:pt idx="1">
                  <c:v>测试第2轮</c:v>
                </c:pt>
                <c:pt idx="2">
                  <c:v>测试第3轮</c:v>
                </c:pt>
              </c:strCache>
            </c:strRef>
          </c:cat>
          <c:val>
            <c:numRef>
              <c:f>[0]!测试加权缺陷密度的下限于画图</c:f>
              <c:numCache>
                <c:formatCode>0.0000_ </c:formatCode>
                <c:ptCount val="3"/>
                <c:pt idx="0">
                  <c:v>0</c:v>
                </c:pt>
                <c:pt idx="1">
                  <c:v>0</c:v>
                </c:pt>
                <c:pt idx="2">
                  <c:v>0</c:v>
                </c:pt>
              </c:numCache>
            </c:numRef>
          </c:val>
          <c:smooth val="0"/>
        </c:ser>
        <c:ser>
          <c:idx val="1"/>
          <c:order val="1"/>
          <c:tx>
            <c:strRef>
              <c:f>测试及验收缺陷度量!$M$10</c:f>
              <c:strCache>
                <c:ptCount val="1"/>
                <c:pt idx="0">
                  <c:v>OL</c:v>
                </c:pt>
              </c:strCache>
            </c:strRef>
          </c:tx>
          <c:cat>
            <c:strRef>
              <c:f>[0]!测试轮次于画图</c:f>
              <c:strCache>
                <c:ptCount val="3"/>
                <c:pt idx="0">
                  <c:v>测试第1轮</c:v>
                </c:pt>
                <c:pt idx="1">
                  <c:v>测试第2轮</c:v>
                </c:pt>
                <c:pt idx="2">
                  <c:v>测试第3轮</c:v>
                </c:pt>
              </c:strCache>
            </c:strRef>
          </c:cat>
          <c:val>
            <c:numRef>
              <c:f>[0]!测试加权缺陷密度的均值于画图</c:f>
              <c:numCache>
                <c:formatCode>0.0000_ </c:formatCode>
                <c:ptCount val="3"/>
                <c:pt idx="0">
                  <c:v>0.36</c:v>
                </c:pt>
                <c:pt idx="1">
                  <c:v>0.36</c:v>
                </c:pt>
                <c:pt idx="2">
                  <c:v>0.36</c:v>
                </c:pt>
              </c:numCache>
            </c:numRef>
          </c:val>
          <c:smooth val="0"/>
        </c:ser>
        <c:ser>
          <c:idx val="2"/>
          <c:order val="2"/>
          <c:tx>
            <c:strRef>
              <c:f>测试及验收缺陷度量!$N$10</c:f>
              <c:strCache>
                <c:ptCount val="1"/>
                <c:pt idx="0">
                  <c:v>UOL</c:v>
                </c:pt>
              </c:strCache>
            </c:strRef>
          </c:tx>
          <c:cat>
            <c:strRef>
              <c:f>[0]!测试轮次于画图</c:f>
              <c:strCache>
                <c:ptCount val="3"/>
                <c:pt idx="0">
                  <c:v>测试第1轮</c:v>
                </c:pt>
                <c:pt idx="1">
                  <c:v>测试第2轮</c:v>
                </c:pt>
                <c:pt idx="2">
                  <c:v>测试第3轮</c:v>
                </c:pt>
              </c:strCache>
            </c:strRef>
          </c:cat>
          <c:val>
            <c:numRef>
              <c:f>[0]!测试加权缺陷密度的上限于画图</c:f>
              <c:numCache>
                <c:formatCode>0.0000_ </c:formatCode>
                <c:ptCount val="3"/>
                <c:pt idx="0">
                  <c:v>0.72</c:v>
                </c:pt>
                <c:pt idx="1">
                  <c:v>0.72</c:v>
                </c:pt>
                <c:pt idx="2">
                  <c:v>0.72</c:v>
                </c:pt>
              </c:numCache>
            </c:numRef>
          </c:val>
          <c:smooth val="0"/>
        </c:ser>
        <c:ser>
          <c:idx val="3"/>
          <c:order val="3"/>
          <c:tx>
            <c:v>项目数据</c:v>
          </c:tx>
          <c:cat>
            <c:strRef>
              <c:f>[0]!测试轮次于画图</c:f>
              <c:strCache>
                <c:ptCount val="3"/>
                <c:pt idx="0">
                  <c:v>测试第1轮</c:v>
                </c:pt>
                <c:pt idx="1">
                  <c:v>测试第2轮</c:v>
                </c:pt>
                <c:pt idx="2">
                  <c:v>测试第3轮</c:v>
                </c:pt>
              </c:strCache>
            </c:strRef>
          </c:cat>
          <c:val>
            <c:numRef>
              <c:f>[0]!测试加权缺陷密度于画图</c:f>
              <c:numCache>
                <c:formatCode>0.000_);[Red]\(0.000\)</c:formatCode>
                <c:ptCount val="3"/>
                <c:pt idx="0">
                  <c:v>5.9372349448685328E-3</c:v>
                </c:pt>
                <c:pt idx="1">
                  <c:v>0</c:v>
                </c:pt>
                <c:pt idx="2">
                  <c:v>0</c:v>
                </c:pt>
              </c:numCache>
            </c:numRef>
          </c:val>
          <c:smooth val="0"/>
        </c:ser>
        <c:dLbls>
          <c:showLegendKey val="0"/>
          <c:showVal val="0"/>
          <c:showCatName val="0"/>
          <c:showSerName val="0"/>
          <c:showPercent val="0"/>
          <c:showBubbleSize val="0"/>
        </c:dLbls>
        <c:marker val="1"/>
        <c:smooth val="0"/>
        <c:axId val="301956848"/>
        <c:axId val="301957408"/>
      </c:lineChart>
      <c:catAx>
        <c:axId val="301956848"/>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1957408"/>
        <c:crosses val="autoZero"/>
        <c:auto val="1"/>
        <c:lblAlgn val="ctr"/>
        <c:lblOffset val="100"/>
        <c:noMultiLvlLbl val="0"/>
      </c:catAx>
      <c:valAx>
        <c:axId val="301957408"/>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1956848"/>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sz="1200"/>
              <a:t>缺陷来源</a:t>
            </a:r>
          </a:p>
        </c:rich>
      </c:tx>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dPt>
            <c:idx val="4"/>
            <c:invertIfNegative val="1"/>
            <c:bubble3D val="0"/>
          </c:dPt>
          <c:cat>
            <c:strRef>
              <c:f>测试及验收缺陷度量!$B$125:$B$129</c:f>
              <c:strCache>
                <c:ptCount val="5"/>
                <c:pt idx="0">
                  <c:v>需求阶段</c:v>
                </c:pt>
                <c:pt idx="1">
                  <c:v>设计阶段</c:v>
                </c:pt>
                <c:pt idx="2">
                  <c:v>编码阶段</c:v>
                </c:pt>
                <c:pt idx="3">
                  <c:v>无</c:v>
                </c:pt>
                <c:pt idx="4">
                  <c:v>其他</c:v>
                </c:pt>
              </c:strCache>
            </c:strRef>
          </c:cat>
          <c:val>
            <c:numRef>
              <c:f>测试及验收缺陷度量!$C$125:$C$129</c:f>
              <c:numCache>
                <c:formatCode>General</c:formatCode>
                <c:ptCount val="5"/>
                <c:pt idx="0">
                  <c:v>0</c:v>
                </c:pt>
                <c:pt idx="1">
                  <c:v>0</c:v>
                </c:pt>
                <c:pt idx="2">
                  <c:v>3</c:v>
                </c:pt>
                <c:pt idx="3">
                  <c:v>0</c:v>
                </c:pt>
                <c:pt idx="4">
                  <c:v>0</c:v>
                </c:pt>
              </c:numCache>
            </c:numRef>
          </c:val>
        </c:ser>
        <c:dLbls>
          <c:showLegendKey val="0"/>
          <c:showVal val="0"/>
          <c:showCatName val="0"/>
          <c:showSerName val="0"/>
          <c:showPercent val="0"/>
          <c:showBubbleSize val="0"/>
        </c:dLbls>
        <c:gapWidth val="150"/>
        <c:axId val="301960208"/>
        <c:axId val="301960768"/>
      </c:barChart>
      <c:catAx>
        <c:axId val="301960208"/>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1960768"/>
        <c:crosses val="autoZero"/>
        <c:auto val="1"/>
        <c:lblAlgn val="ctr"/>
        <c:lblOffset val="100"/>
        <c:noMultiLvlLbl val="0"/>
      </c:catAx>
      <c:valAx>
        <c:axId val="301960768"/>
        <c:scaling>
          <c:orientation val="minMax"/>
        </c:scaling>
        <c:delete val="0"/>
        <c:axPos val="l"/>
        <c:majorGridlines/>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1960208"/>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0" vertOverflow="ellipsis" vert="horz" wrap="square" anchor="ctr" anchorCtr="1"/>
          <a:lstStyle/>
          <a:p>
            <a:pPr>
              <a:defRPr lang="zh-CN" sz="1200" b="1" i="0" u="none" strike="noStrike" kern="1200" baseline="0">
                <a:solidFill>
                  <a:schemeClr val="tx1"/>
                </a:solidFill>
                <a:latin typeface="+mn-lt"/>
                <a:ea typeface="+mn-ea"/>
                <a:cs typeface="+mn-cs"/>
              </a:defRPr>
            </a:pPr>
            <a:r>
              <a:rPr lang="zh-CN" altLang="en-US" sz="1200"/>
              <a:t>缺陷位置</a:t>
            </a:r>
          </a:p>
        </c:rich>
      </c:tx>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dPt>
            <c:idx val="4"/>
            <c:invertIfNegative val="1"/>
            <c:bubble3D val="0"/>
          </c:dPt>
          <c:dPt>
            <c:idx val="5"/>
            <c:invertIfNegative val="1"/>
            <c:bubble3D val="0"/>
          </c:dPt>
          <c:dLbls>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测试及验收缺陷度量!$B$136:$B$141</c:f>
              <c:strCache>
                <c:ptCount val="6"/>
                <c:pt idx="0">
                  <c:v>环境</c:v>
                </c:pt>
                <c:pt idx="1">
                  <c:v>后台</c:v>
                </c:pt>
                <c:pt idx="2">
                  <c:v>前端</c:v>
                </c:pt>
                <c:pt idx="3">
                  <c:v>其他</c:v>
                </c:pt>
                <c:pt idx="4">
                  <c:v>不是缺陷</c:v>
                </c:pt>
                <c:pt idx="5">
                  <c:v>UED</c:v>
                </c:pt>
              </c:strCache>
            </c:strRef>
          </c:cat>
          <c:val>
            <c:numRef>
              <c:f>测试及验收缺陷度量!$C$136:$C$141</c:f>
              <c:numCache>
                <c:formatCode>General</c:formatCode>
                <c:ptCount val="6"/>
                <c:pt idx="0">
                  <c:v>0</c:v>
                </c:pt>
                <c:pt idx="1">
                  <c:v>0</c:v>
                </c:pt>
                <c:pt idx="2">
                  <c:v>3</c:v>
                </c:pt>
                <c:pt idx="3">
                  <c:v>0</c:v>
                </c:pt>
                <c:pt idx="4">
                  <c:v>0</c:v>
                </c:pt>
                <c:pt idx="5">
                  <c:v>0</c:v>
                </c:pt>
              </c:numCache>
            </c:numRef>
          </c:val>
        </c:ser>
        <c:dLbls>
          <c:showLegendKey val="0"/>
          <c:showVal val="0"/>
          <c:showCatName val="0"/>
          <c:showSerName val="0"/>
          <c:showPercent val="0"/>
          <c:showBubbleSize val="0"/>
        </c:dLbls>
        <c:gapWidth val="150"/>
        <c:axId val="303790048"/>
        <c:axId val="303790608"/>
      </c:barChart>
      <c:catAx>
        <c:axId val="303790048"/>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3790608"/>
        <c:crosses val="autoZero"/>
        <c:auto val="1"/>
        <c:lblAlgn val="ctr"/>
        <c:lblOffset val="100"/>
        <c:noMultiLvlLbl val="0"/>
      </c:catAx>
      <c:valAx>
        <c:axId val="303790608"/>
        <c:scaling>
          <c:orientation val="minMax"/>
        </c:scaling>
        <c:delete val="0"/>
        <c:axPos val="l"/>
        <c:majorGridlines/>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3790048"/>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sz="1200"/>
              <a:t>缺陷类型</a:t>
            </a:r>
          </a:p>
        </c:rich>
      </c:tx>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dPt>
            <c:idx val="4"/>
            <c:invertIfNegative val="1"/>
            <c:bubble3D val="0"/>
          </c:dPt>
          <c:dPt>
            <c:idx val="5"/>
            <c:invertIfNegative val="1"/>
            <c:bubble3D val="0"/>
          </c:dPt>
          <c:dPt>
            <c:idx val="6"/>
            <c:invertIfNegative val="1"/>
            <c:bubble3D val="0"/>
          </c:dPt>
          <c:dLbls>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测试及验收缺陷度量!$B$67:$B$73</c:f>
              <c:strCache>
                <c:ptCount val="3"/>
                <c:pt idx="0">
                  <c:v>需求问题</c:v>
                </c:pt>
                <c:pt idx="1">
                  <c:v>功能性错误</c:v>
                </c:pt>
                <c:pt idx="2">
                  <c:v>UI问题</c:v>
                </c:pt>
              </c:strCache>
            </c:strRef>
          </c:cat>
          <c:val>
            <c:numRef>
              <c:f>测试及验收缺陷度量!$C$67:$C$73</c:f>
              <c:numCache>
                <c:formatCode>General</c:formatCode>
                <c:ptCount val="7"/>
                <c:pt idx="0">
                  <c:v>3</c:v>
                </c:pt>
                <c:pt idx="1">
                  <c:v>1</c:v>
                </c:pt>
                <c:pt idx="2">
                  <c:v>0</c:v>
                </c:pt>
              </c:numCache>
            </c:numRef>
          </c:val>
        </c:ser>
        <c:dLbls>
          <c:showLegendKey val="0"/>
          <c:showVal val="0"/>
          <c:showCatName val="0"/>
          <c:showSerName val="0"/>
          <c:showPercent val="0"/>
          <c:showBubbleSize val="0"/>
        </c:dLbls>
        <c:gapWidth val="150"/>
        <c:axId val="303792848"/>
        <c:axId val="303793408"/>
      </c:barChart>
      <c:catAx>
        <c:axId val="303792848"/>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3793408"/>
        <c:crosses val="autoZero"/>
        <c:auto val="1"/>
        <c:lblAlgn val="ctr"/>
        <c:lblOffset val="100"/>
        <c:noMultiLvlLbl val="0"/>
      </c:catAx>
      <c:valAx>
        <c:axId val="303793408"/>
        <c:scaling>
          <c:orientation val="minMax"/>
        </c:scaling>
        <c:delete val="0"/>
        <c:axPos val="l"/>
        <c:majorGridlines/>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3792848"/>
        <c:crosses val="autoZero"/>
        <c:crossBetween val="between"/>
      </c:valAx>
      <c:spPr>
        <a:noFill/>
        <a:ln w="25400">
          <a:noFill/>
        </a:ln>
      </c:spPr>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测试加权缺陷密度的控制图</a:t>
            </a:r>
            <a:endParaRPr lang="en-US" altLang="zh-CN"/>
          </a:p>
        </c:rich>
      </c:tx>
      <c:overlay val="0"/>
    </c:title>
    <c:autoTitleDeleted val="0"/>
    <c:plotArea>
      <c:layout/>
      <c:lineChart>
        <c:grouping val="standard"/>
        <c:varyColors val="0"/>
        <c:ser>
          <c:idx val="0"/>
          <c:order val="0"/>
          <c:tx>
            <c:strRef>
              <c:f>测试及验收缺陷度量!$L$10</c:f>
              <c:strCache>
                <c:ptCount val="1"/>
                <c:pt idx="0">
                  <c:v>LOL</c:v>
                </c:pt>
              </c:strCache>
            </c:strRef>
          </c:tx>
          <c:cat>
            <c:strRef>
              <c:f>[0]!测试轮次于画图</c:f>
              <c:strCache>
                <c:ptCount val="3"/>
                <c:pt idx="0">
                  <c:v>测试第1轮</c:v>
                </c:pt>
                <c:pt idx="1">
                  <c:v>测试第2轮</c:v>
                </c:pt>
                <c:pt idx="2">
                  <c:v>测试第3轮</c:v>
                </c:pt>
              </c:strCache>
            </c:strRef>
          </c:cat>
          <c:val>
            <c:numRef>
              <c:f>[0]!测试加权缺陷密度的下限于画图</c:f>
              <c:numCache>
                <c:formatCode>0.0000_ </c:formatCode>
                <c:ptCount val="3"/>
                <c:pt idx="0">
                  <c:v>0</c:v>
                </c:pt>
                <c:pt idx="1">
                  <c:v>0</c:v>
                </c:pt>
                <c:pt idx="2">
                  <c:v>0</c:v>
                </c:pt>
              </c:numCache>
            </c:numRef>
          </c:val>
          <c:smooth val="0"/>
        </c:ser>
        <c:ser>
          <c:idx val="1"/>
          <c:order val="1"/>
          <c:tx>
            <c:strRef>
              <c:f>测试及验收缺陷度量!$M$10</c:f>
              <c:strCache>
                <c:ptCount val="1"/>
                <c:pt idx="0">
                  <c:v>OL</c:v>
                </c:pt>
              </c:strCache>
            </c:strRef>
          </c:tx>
          <c:cat>
            <c:strRef>
              <c:f>[0]!测试轮次于画图</c:f>
              <c:strCache>
                <c:ptCount val="3"/>
                <c:pt idx="0">
                  <c:v>测试第1轮</c:v>
                </c:pt>
                <c:pt idx="1">
                  <c:v>测试第2轮</c:v>
                </c:pt>
                <c:pt idx="2">
                  <c:v>测试第3轮</c:v>
                </c:pt>
              </c:strCache>
            </c:strRef>
          </c:cat>
          <c:val>
            <c:numRef>
              <c:f>[0]!测试加权缺陷密度的均值于画图</c:f>
              <c:numCache>
                <c:formatCode>0.0000_ </c:formatCode>
                <c:ptCount val="3"/>
                <c:pt idx="0">
                  <c:v>0.36</c:v>
                </c:pt>
                <c:pt idx="1">
                  <c:v>0.36</c:v>
                </c:pt>
                <c:pt idx="2">
                  <c:v>0.36</c:v>
                </c:pt>
              </c:numCache>
            </c:numRef>
          </c:val>
          <c:smooth val="0"/>
        </c:ser>
        <c:ser>
          <c:idx val="2"/>
          <c:order val="2"/>
          <c:tx>
            <c:strRef>
              <c:f>测试及验收缺陷度量!$N$10</c:f>
              <c:strCache>
                <c:ptCount val="1"/>
                <c:pt idx="0">
                  <c:v>UOL</c:v>
                </c:pt>
              </c:strCache>
            </c:strRef>
          </c:tx>
          <c:cat>
            <c:strRef>
              <c:f>[0]!测试轮次于画图</c:f>
              <c:strCache>
                <c:ptCount val="3"/>
                <c:pt idx="0">
                  <c:v>测试第1轮</c:v>
                </c:pt>
                <c:pt idx="1">
                  <c:v>测试第2轮</c:v>
                </c:pt>
                <c:pt idx="2">
                  <c:v>测试第3轮</c:v>
                </c:pt>
              </c:strCache>
            </c:strRef>
          </c:cat>
          <c:val>
            <c:numRef>
              <c:f>[0]!测试加权缺陷密度的上限于画图</c:f>
              <c:numCache>
                <c:formatCode>0.0000_ </c:formatCode>
                <c:ptCount val="3"/>
                <c:pt idx="0">
                  <c:v>0.72</c:v>
                </c:pt>
                <c:pt idx="1">
                  <c:v>0.72</c:v>
                </c:pt>
                <c:pt idx="2">
                  <c:v>0.72</c:v>
                </c:pt>
              </c:numCache>
            </c:numRef>
          </c:val>
          <c:smooth val="0"/>
        </c:ser>
        <c:ser>
          <c:idx val="3"/>
          <c:order val="3"/>
          <c:tx>
            <c:v>项目数据</c:v>
          </c:tx>
          <c:cat>
            <c:strRef>
              <c:f>[0]!测试轮次于画图</c:f>
              <c:strCache>
                <c:ptCount val="3"/>
                <c:pt idx="0">
                  <c:v>测试第1轮</c:v>
                </c:pt>
                <c:pt idx="1">
                  <c:v>测试第2轮</c:v>
                </c:pt>
                <c:pt idx="2">
                  <c:v>测试第3轮</c:v>
                </c:pt>
              </c:strCache>
            </c:strRef>
          </c:cat>
          <c:val>
            <c:numRef>
              <c:f>[0]!测试加权缺陷密度于画图</c:f>
              <c:numCache>
                <c:formatCode>0.000_);[Red]\(0.000\)</c:formatCode>
                <c:ptCount val="3"/>
                <c:pt idx="0">
                  <c:v>5.9372349448685328E-3</c:v>
                </c:pt>
                <c:pt idx="1">
                  <c:v>0</c:v>
                </c:pt>
                <c:pt idx="2">
                  <c:v>0</c:v>
                </c:pt>
              </c:numCache>
            </c:numRef>
          </c:val>
          <c:smooth val="0"/>
        </c:ser>
        <c:dLbls>
          <c:showLegendKey val="0"/>
          <c:showVal val="0"/>
          <c:showCatName val="0"/>
          <c:showSerName val="0"/>
          <c:showPercent val="0"/>
          <c:showBubbleSize val="0"/>
        </c:dLbls>
        <c:marker val="1"/>
        <c:smooth val="0"/>
        <c:axId val="303797328"/>
        <c:axId val="303797888"/>
      </c:lineChart>
      <c:catAx>
        <c:axId val="303797328"/>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3797888"/>
        <c:crosses val="autoZero"/>
        <c:auto val="1"/>
        <c:lblAlgn val="ctr"/>
        <c:lblOffset val="100"/>
        <c:noMultiLvlLbl val="0"/>
      </c:catAx>
      <c:valAx>
        <c:axId val="303797888"/>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3797328"/>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sz="1200"/>
              <a:t>缺陷来源</a:t>
            </a:r>
          </a:p>
        </c:rich>
      </c:tx>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dPt>
            <c:idx val="4"/>
            <c:invertIfNegative val="1"/>
            <c:bubble3D val="0"/>
          </c:dPt>
          <c:cat>
            <c:strRef>
              <c:f>测试及验收缺陷度量!$B$210:$B$214</c:f>
              <c:strCache>
                <c:ptCount val="5"/>
                <c:pt idx="0">
                  <c:v>需求阶段</c:v>
                </c:pt>
                <c:pt idx="1">
                  <c:v>设计阶段</c:v>
                </c:pt>
                <c:pt idx="2">
                  <c:v>编码阶段</c:v>
                </c:pt>
                <c:pt idx="3">
                  <c:v>无</c:v>
                </c:pt>
                <c:pt idx="4">
                  <c:v>其他</c:v>
                </c:pt>
              </c:strCache>
            </c:strRef>
          </c:cat>
          <c:val>
            <c:numRef>
              <c:f>测试及验收缺陷度量!$C$210:$C$214</c:f>
              <c:numCache>
                <c:formatCode>General</c:formatCode>
                <c:ptCount val="5"/>
                <c:pt idx="0">
                  <c:v>4</c:v>
                </c:pt>
                <c:pt idx="1">
                  <c:v>34</c:v>
                </c:pt>
                <c:pt idx="2">
                  <c:v>498</c:v>
                </c:pt>
                <c:pt idx="3">
                  <c:v>0</c:v>
                </c:pt>
                <c:pt idx="4">
                  <c:v>0</c:v>
                </c:pt>
              </c:numCache>
            </c:numRef>
          </c:val>
        </c:ser>
        <c:dLbls>
          <c:showLegendKey val="0"/>
          <c:showVal val="0"/>
          <c:showCatName val="0"/>
          <c:showSerName val="0"/>
          <c:showPercent val="0"/>
          <c:showBubbleSize val="0"/>
        </c:dLbls>
        <c:gapWidth val="150"/>
        <c:axId val="303800688"/>
        <c:axId val="303801248"/>
      </c:barChart>
      <c:catAx>
        <c:axId val="303800688"/>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3801248"/>
        <c:crosses val="autoZero"/>
        <c:auto val="1"/>
        <c:lblAlgn val="ctr"/>
        <c:lblOffset val="100"/>
        <c:noMultiLvlLbl val="0"/>
      </c:catAx>
      <c:valAx>
        <c:axId val="303801248"/>
        <c:scaling>
          <c:orientation val="minMax"/>
        </c:scaling>
        <c:delete val="0"/>
        <c:axPos val="l"/>
        <c:majorGridlines/>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3800688"/>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0" vertOverflow="ellipsis" vert="horz" wrap="square" anchor="ctr" anchorCtr="1"/>
          <a:lstStyle/>
          <a:p>
            <a:pPr>
              <a:defRPr lang="zh-CN" sz="1200" b="1" i="0" u="none" strike="noStrike" kern="1200" baseline="0">
                <a:solidFill>
                  <a:schemeClr val="tx1"/>
                </a:solidFill>
                <a:latin typeface="+mn-lt"/>
                <a:ea typeface="+mn-ea"/>
                <a:cs typeface="+mn-cs"/>
              </a:defRPr>
            </a:pPr>
            <a:r>
              <a:rPr lang="zh-CN" altLang="en-US" sz="1200"/>
              <a:t>缺陷位置</a:t>
            </a:r>
          </a:p>
        </c:rich>
      </c:tx>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dLbls>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测试及验收缺陷度量!$B$221:$B$224</c:f>
              <c:strCache>
                <c:ptCount val="4"/>
                <c:pt idx="0">
                  <c:v>环境</c:v>
                </c:pt>
                <c:pt idx="1">
                  <c:v>后台</c:v>
                </c:pt>
                <c:pt idx="2">
                  <c:v>其他</c:v>
                </c:pt>
                <c:pt idx="3">
                  <c:v>不是缺陷</c:v>
                </c:pt>
              </c:strCache>
            </c:strRef>
          </c:cat>
          <c:val>
            <c:numRef>
              <c:f>测试及验收缺陷度量!$C$221:$C$224</c:f>
              <c:numCache>
                <c:formatCode>General</c:formatCode>
                <c:ptCount val="4"/>
                <c:pt idx="0">
                  <c:v>20</c:v>
                </c:pt>
                <c:pt idx="1">
                  <c:v>501</c:v>
                </c:pt>
                <c:pt idx="2">
                  <c:v>12</c:v>
                </c:pt>
                <c:pt idx="3">
                  <c:v>3</c:v>
                </c:pt>
              </c:numCache>
            </c:numRef>
          </c:val>
        </c:ser>
        <c:dLbls>
          <c:showLegendKey val="0"/>
          <c:showVal val="0"/>
          <c:showCatName val="0"/>
          <c:showSerName val="0"/>
          <c:showPercent val="0"/>
          <c:showBubbleSize val="0"/>
        </c:dLbls>
        <c:gapWidth val="150"/>
        <c:axId val="303803488"/>
        <c:axId val="303804048"/>
      </c:barChart>
      <c:catAx>
        <c:axId val="303803488"/>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3804048"/>
        <c:crosses val="autoZero"/>
        <c:auto val="1"/>
        <c:lblAlgn val="ctr"/>
        <c:lblOffset val="100"/>
        <c:noMultiLvlLbl val="0"/>
      </c:catAx>
      <c:valAx>
        <c:axId val="303804048"/>
        <c:scaling>
          <c:orientation val="minMax"/>
        </c:scaling>
        <c:delete val="0"/>
        <c:axPos val="l"/>
        <c:majorGridlines/>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3803488"/>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sz="1200"/>
              <a:t>缺陷类型</a:t>
            </a:r>
          </a:p>
        </c:rich>
      </c:tx>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dPt>
            <c:idx val="4"/>
            <c:invertIfNegative val="1"/>
            <c:bubble3D val="0"/>
          </c:dPt>
          <c:dPt>
            <c:idx val="5"/>
            <c:invertIfNegative val="1"/>
            <c:bubble3D val="0"/>
          </c:dPt>
          <c:dPt>
            <c:idx val="6"/>
            <c:invertIfNegative val="1"/>
            <c:bubble3D val="0"/>
          </c:dPt>
          <c:dLbls>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测试及验收缺陷度量!$B$233:$B$239</c:f>
              <c:strCache>
                <c:ptCount val="7"/>
                <c:pt idx="0">
                  <c:v>需求</c:v>
                </c:pt>
                <c:pt idx="1">
                  <c:v>数据错误</c:v>
                </c:pt>
                <c:pt idx="2">
                  <c:v>安全性问题</c:v>
                </c:pt>
                <c:pt idx="3">
                  <c:v>功能性错误</c:v>
                </c:pt>
                <c:pt idx="4">
                  <c:v>前端问题</c:v>
                </c:pt>
                <c:pt idx="5">
                  <c:v>兼容性问题</c:v>
                </c:pt>
                <c:pt idx="6">
                  <c:v>UI问题</c:v>
                </c:pt>
              </c:strCache>
            </c:strRef>
          </c:cat>
          <c:val>
            <c:numRef>
              <c:f>测试及验收缺陷度量!$C$233:$C$239</c:f>
              <c:numCache>
                <c:formatCode>General</c:formatCode>
                <c:ptCount val="7"/>
                <c:pt idx="0">
                  <c:v>30</c:v>
                </c:pt>
                <c:pt idx="1">
                  <c:v>4</c:v>
                </c:pt>
                <c:pt idx="2">
                  <c:v>2</c:v>
                </c:pt>
                <c:pt idx="3">
                  <c:v>473</c:v>
                </c:pt>
                <c:pt idx="4">
                  <c:v>22</c:v>
                </c:pt>
                <c:pt idx="5">
                  <c:v>4</c:v>
                </c:pt>
                <c:pt idx="6">
                  <c:v>1</c:v>
                </c:pt>
              </c:numCache>
            </c:numRef>
          </c:val>
        </c:ser>
        <c:dLbls>
          <c:showLegendKey val="0"/>
          <c:showVal val="0"/>
          <c:showCatName val="0"/>
          <c:showSerName val="0"/>
          <c:showPercent val="0"/>
          <c:showBubbleSize val="0"/>
        </c:dLbls>
        <c:gapWidth val="150"/>
        <c:axId val="304368880"/>
        <c:axId val="304369440"/>
      </c:barChart>
      <c:catAx>
        <c:axId val="304368880"/>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4369440"/>
        <c:crosses val="autoZero"/>
        <c:auto val="1"/>
        <c:lblAlgn val="ctr"/>
        <c:lblOffset val="100"/>
        <c:noMultiLvlLbl val="0"/>
      </c:catAx>
      <c:valAx>
        <c:axId val="304369440"/>
        <c:scaling>
          <c:orientation val="minMax"/>
        </c:scaling>
        <c:delete val="0"/>
        <c:axPos val="l"/>
        <c:majorGridlines/>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4368880"/>
        <c:crosses val="autoZero"/>
        <c:crossBetween val="between"/>
      </c:valAx>
      <c:spPr>
        <a:noFill/>
        <a:ln w="25400">
          <a:noFill/>
        </a:ln>
      </c:spPr>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测试加权缺陷密度的控制图</a:t>
            </a:r>
            <a:endParaRPr lang="en-US" altLang="zh-CN"/>
          </a:p>
        </c:rich>
      </c:tx>
      <c:overlay val="0"/>
    </c:title>
    <c:autoTitleDeleted val="0"/>
    <c:plotArea>
      <c:layout/>
      <c:lineChart>
        <c:grouping val="standard"/>
        <c:varyColors val="0"/>
        <c:ser>
          <c:idx val="0"/>
          <c:order val="0"/>
          <c:tx>
            <c:strRef>
              <c:f>测试及验收缺陷度量!$L$10</c:f>
              <c:strCache>
                <c:ptCount val="1"/>
                <c:pt idx="0">
                  <c:v>LOL</c:v>
                </c:pt>
              </c:strCache>
            </c:strRef>
          </c:tx>
          <c:cat>
            <c:strRef>
              <c:f>[0]!测试轮次于画图</c:f>
              <c:strCache>
                <c:ptCount val="3"/>
                <c:pt idx="0">
                  <c:v>测试第1轮</c:v>
                </c:pt>
                <c:pt idx="1">
                  <c:v>测试第2轮</c:v>
                </c:pt>
                <c:pt idx="2">
                  <c:v>测试第3轮</c:v>
                </c:pt>
              </c:strCache>
            </c:strRef>
          </c:cat>
          <c:val>
            <c:numRef>
              <c:f>[0]!测试加权缺陷密度的下限于画图</c:f>
              <c:numCache>
                <c:formatCode>0.0000_ </c:formatCode>
                <c:ptCount val="3"/>
                <c:pt idx="0">
                  <c:v>0</c:v>
                </c:pt>
                <c:pt idx="1">
                  <c:v>0</c:v>
                </c:pt>
                <c:pt idx="2">
                  <c:v>0</c:v>
                </c:pt>
              </c:numCache>
            </c:numRef>
          </c:val>
          <c:smooth val="0"/>
        </c:ser>
        <c:ser>
          <c:idx val="1"/>
          <c:order val="1"/>
          <c:tx>
            <c:strRef>
              <c:f>测试及验收缺陷度量!$M$10</c:f>
              <c:strCache>
                <c:ptCount val="1"/>
                <c:pt idx="0">
                  <c:v>OL</c:v>
                </c:pt>
              </c:strCache>
            </c:strRef>
          </c:tx>
          <c:cat>
            <c:strRef>
              <c:f>[0]!测试轮次于画图</c:f>
              <c:strCache>
                <c:ptCount val="3"/>
                <c:pt idx="0">
                  <c:v>测试第1轮</c:v>
                </c:pt>
                <c:pt idx="1">
                  <c:v>测试第2轮</c:v>
                </c:pt>
                <c:pt idx="2">
                  <c:v>测试第3轮</c:v>
                </c:pt>
              </c:strCache>
            </c:strRef>
          </c:cat>
          <c:val>
            <c:numRef>
              <c:f>[0]!测试加权缺陷密度的均值于画图</c:f>
              <c:numCache>
                <c:formatCode>0.0000_ </c:formatCode>
                <c:ptCount val="3"/>
                <c:pt idx="0">
                  <c:v>0.36</c:v>
                </c:pt>
                <c:pt idx="1">
                  <c:v>0.36</c:v>
                </c:pt>
                <c:pt idx="2">
                  <c:v>0.36</c:v>
                </c:pt>
              </c:numCache>
            </c:numRef>
          </c:val>
          <c:smooth val="0"/>
        </c:ser>
        <c:ser>
          <c:idx val="2"/>
          <c:order val="2"/>
          <c:tx>
            <c:strRef>
              <c:f>测试及验收缺陷度量!$N$10</c:f>
              <c:strCache>
                <c:ptCount val="1"/>
                <c:pt idx="0">
                  <c:v>UOL</c:v>
                </c:pt>
              </c:strCache>
            </c:strRef>
          </c:tx>
          <c:cat>
            <c:strRef>
              <c:f>[0]!测试轮次于画图</c:f>
              <c:strCache>
                <c:ptCount val="3"/>
                <c:pt idx="0">
                  <c:v>测试第1轮</c:v>
                </c:pt>
                <c:pt idx="1">
                  <c:v>测试第2轮</c:v>
                </c:pt>
                <c:pt idx="2">
                  <c:v>测试第3轮</c:v>
                </c:pt>
              </c:strCache>
            </c:strRef>
          </c:cat>
          <c:val>
            <c:numRef>
              <c:f>[0]!测试加权缺陷密度的上限于画图</c:f>
              <c:numCache>
                <c:formatCode>0.0000_ </c:formatCode>
                <c:ptCount val="3"/>
                <c:pt idx="0">
                  <c:v>0.72</c:v>
                </c:pt>
                <c:pt idx="1">
                  <c:v>0.72</c:v>
                </c:pt>
                <c:pt idx="2">
                  <c:v>0.72</c:v>
                </c:pt>
              </c:numCache>
            </c:numRef>
          </c:val>
          <c:smooth val="0"/>
        </c:ser>
        <c:ser>
          <c:idx val="3"/>
          <c:order val="3"/>
          <c:tx>
            <c:v>项目数据</c:v>
          </c:tx>
          <c:cat>
            <c:strRef>
              <c:f>[0]!测试轮次于画图</c:f>
              <c:strCache>
                <c:ptCount val="3"/>
                <c:pt idx="0">
                  <c:v>测试第1轮</c:v>
                </c:pt>
                <c:pt idx="1">
                  <c:v>测试第2轮</c:v>
                </c:pt>
                <c:pt idx="2">
                  <c:v>测试第3轮</c:v>
                </c:pt>
              </c:strCache>
            </c:strRef>
          </c:cat>
          <c:val>
            <c:numRef>
              <c:f>[0]!测试加权缺陷密度于画图</c:f>
              <c:numCache>
                <c:formatCode>0.000_);[Red]\(0.000\)</c:formatCode>
                <c:ptCount val="3"/>
                <c:pt idx="0">
                  <c:v>5.9372349448685328E-3</c:v>
                </c:pt>
                <c:pt idx="1">
                  <c:v>0</c:v>
                </c:pt>
                <c:pt idx="2">
                  <c:v>0</c:v>
                </c:pt>
              </c:numCache>
            </c:numRef>
          </c:val>
          <c:smooth val="0"/>
        </c:ser>
        <c:dLbls>
          <c:showLegendKey val="0"/>
          <c:showVal val="0"/>
          <c:showCatName val="0"/>
          <c:showSerName val="0"/>
          <c:showPercent val="0"/>
          <c:showBubbleSize val="0"/>
        </c:dLbls>
        <c:marker val="1"/>
        <c:smooth val="0"/>
        <c:axId val="304373360"/>
        <c:axId val="304373920"/>
      </c:lineChart>
      <c:catAx>
        <c:axId val="304373360"/>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4373920"/>
        <c:crosses val="autoZero"/>
        <c:auto val="1"/>
        <c:lblAlgn val="ctr"/>
        <c:lblOffset val="100"/>
        <c:noMultiLvlLbl val="0"/>
      </c:catAx>
      <c:valAx>
        <c:axId val="304373920"/>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4373360"/>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sz="1200"/>
              <a:t>缺陷来源</a:t>
            </a:r>
          </a:p>
        </c:rich>
      </c:tx>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dPt>
            <c:idx val="4"/>
            <c:invertIfNegative val="1"/>
            <c:bubble3D val="0"/>
          </c:dPt>
          <c:dPt>
            <c:idx val="5"/>
            <c:invertIfNegative val="1"/>
            <c:bubble3D val="0"/>
          </c:dPt>
          <c:cat>
            <c:strRef>
              <c:f>测试及验收缺陷度量!$B$293:$B$298</c:f>
              <c:strCache>
                <c:ptCount val="6"/>
                <c:pt idx="0">
                  <c:v>需求阶段</c:v>
                </c:pt>
                <c:pt idx="1">
                  <c:v>设计阶段</c:v>
                </c:pt>
                <c:pt idx="2">
                  <c:v>编码阶段</c:v>
                </c:pt>
                <c:pt idx="3">
                  <c:v>未确定</c:v>
                </c:pt>
                <c:pt idx="4">
                  <c:v>无</c:v>
                </c:pt>
                <c:pt idx="5">
                  <c:v>其他</c:v>
                </c:pt>
              </c:strCache>
            </c:strRef>
          </c:cat>
          <c:val>
            <c:numRef>
              <c:f>测试及验收缺陷度量!$C$293:$C$298</c:f>
              <c:numCache>
                <c:formatCode>General</c:formatCode>
                <c:ptCount val="6"/>
                <c:pt idx="0">
                  <c:v>18</c:v>
                </c:pt>
                <c:pt idx="1">
                  <c:v>6</c:v>
                </c:pt>
                <c:pt idx="2">
                  <c:v>149</c:v>
                </c:pt>
                <c:pt idx="3">
                  <c:v>2</c:v>
                </c:pt>
                <c:pt idx="4">
                  <c:v>2</c:v>
                </c:pt>
                <c:pt idx="5">
                  <c:v>55</c:v>
                </c:pt>
              </c:numCache>
            </c:numRef>
          </c:val>
        </c:ser>
        <c:dLbls>
          <c:showLegendKey val="0"/>
          <c:showVal val="0"/>
          <c:showCatName val="0"/>
          <c:showSerName val="0"/>
          <c:showPercent val="0"/>
          <c:showBubbleSize val="0"/>
        </c:dLbls>
        <c:gapWidth val="150"/>
        <c:axId val="304376720"/>
        <c:axId val="304377280"/>
      </c:barChart>
      <c:catAx>
        <c:axId val="304376720"/>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4377280"/>
        <c:crosses val="autoZero"/>
        <c:auto val="1"/>
        <c:lblAlgn val="ctr"/>
        <c:lblOffset val="100"/>
        <c:noMultiLvlLbl val="0"/>
      </c:catAx>
      <c:valAx>
        <c:axId val="304377280"/>
        <c:scaling>
          <c:orientation val="minMax"/>
        </c:scaling>
        <c:delete val="0"/>
        <c:axPos val="l"/>
        <c:majorGridlines/>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4376720"/>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0" vertOverflow="ellipsis" vert="horz" wrap="square" anchor="ctr" anchorCtr="1"/>
          <a:lstStyle/>
          <a:p>
            <a:pPr>
              <a:defRPr lang="zh-CN" sz="1200" b="1" i="0" u="none" strike="noStrike" kern="1200" baseline="0">
                <a:solidFill>
                  <a:schemeClr val="tx1"/>
                </a:solidFill>
                <a:latin typeface="+mn-lt"/>
                <a:ea typeface="+mn-ea"/>
                <a:cs typeface="+mn-cs"/>
              </a:defRPr>
            </a:pPr>
            <a:r>
              <a:rPr lang="zh-CN" altLang="en-US" sz="1200"/>
              <a:t>缺陷位置</a:t>
            </a:r>
          </a:p>
        </c:rich>
      </c:tx>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dPt>
            <c:idx val="4"/>
            <c:invertIfNegative val="1"/>
            <c:bubble3D val="0"/>
          </c:dPt>
          <c:dPt>
            <c:idx val="5"/>
            <c:invertIfNegative val="1"/>
            <c:bubble3D val="0"/>
          </c:dPt>
          <c:dLbls>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测试及验收缺陷度量!$B$305:$B$310</c:f>
              <c:strCache>
                <c:ptCount val="6"/>
                <c:pt idx="0">
                  <c:v>环境</c:v>
                </c:pt>
                <c:pt idx="1">
                  <c:v>未确定</c:v>
                </c:pt>
                <c:pt idx="2">
                  <c:v>后台</c:v>
                </c:pt>
                <c:pt idx="3">
                  <c:v>前端</c:v>
                </c:pt>
                <c:pt idx="4">
                  <c:v>其他</c:v>
                </c:pt>
                <c:pt idx="5">
                  <c:v>不是缺陷</c:v>
                </c:pt>
              </c:strCache>
            </c:strRef>
          </c:cat>
          <c:val>
            <c:numRef>
              <c:f>测试及验收缺陷度量!$C$305:$C$310</c:f>
              <c:numCache>
                <c:formatCode>General</c:formatCode>
                <c:ptCount val="6"/>
                <c:pt idx="0">
                  <c:v>5</c:v>
                </c:pt>
                <c:pt idx="1">
                  <c:v>2</c:v>
                </c:pt>
                <c:pt idx="2">
                  <c:v>96</c:v>
                </c:pt>
                <c:pt idx="3">
                  <c:v>117</c:v>
                </c:pt>
                <c:pt idx="4">
                  <c:v>7</c:v>
                </c:pt>
                <c:pt idx="5">
                  <c:v>5</c:v>
                </c:pt>
              </c:numCache>
            </c:numRef>
          </c:val>
        </c:ser>
        <c:dLbls>
          <c:showLegendKey val="0"/>
          <c:showVal val="0"/>
          <c:showCatName val="0"/>
          <c:showSerName val="0"/>
          <c:showPercent val="0"/>
          <c:showBubbleSize val="0"/>
        </c:dLbls>
        <c:gapWidth val="150"/>
        <c:axId val="304379520"/>
        <c:axId val="304380080"/>
      </c:barChart>
      <c:catAx>
        <c:axId val="304379520"/>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4380080"/>
        <c:crosses val="autoZero"/>
        <c:auto val="1"/>
        <c:lblAlgn val="ctr"/>
        <c:lblOffset val="100"/>
        <c:noMultiLvlLbl val="0"/>
      </c:catAx>
      <c:valAx>
        <c:axId val="304380080"/>
        <c:scaling>
          <c:orientation val="minMax"/>
        </c:scaling>
        <c:delete val="0"/>
        <c:axPos val="l"/>
        <c:majorGridlines/>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4379520"/>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sz="1200"/>
              <a:t>缺陷类型</a:t>
            </a:r>
          </a:p>
        </c:rich>
      </c:tx>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dPt>
            <c:idx val="4"/>
            <c:invertIfNegative val="1"/>
            <c:bubble3D val="0"/>
          </c:dPt>
          <c:dPt>
            <c:idx val="5"/>
            <c:invertIfNegative val="1"/>
            <c:bubble3D val="0"/>
          </c:dPt>
          <c:dPt>
            <c:idx val="6"/>
            <c:invertIfNegative val="1"/>
            <c:bubble3D val="0"/>
          </c:dPt>
          <c:dLbls>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测试及验收缺陷度量!$B$318:$B$324</c:f>
              <c:strCache>
                <c:ptCount val="4"/>
                <c:pt idx="0">
                  <c:v>需求问题</c:v>
                </c:pt>
                <c:pt idx="1">
                  <c:v>功能性错误</c:v>
                </c:pt>
                <c:pt idx="2">
                  <c:v>兼容性问题</c:v>
                </c:pt>
                <c:pt idx="3">
                  <c:v>UI问题</c:v>
                </c:pt>
              </c:strCache>
            </c:strRef>
          </c:cat>
          <c:val>
            <c:numRef>
              <c:f>测试及验收缺陷度量!$C$318:$C$324</c:f>
              <c:numCache>
                <c:formatCode>General</c:formatCode>
                <c:ptCount val="7"/>
                <c:pt idx="0">
                  <c:v>3</c:v>
                </c:pt>
                <c:pt idx="1">
                  <c:v>219</c:v>
                </c:pt>
                <c:pt idx="2">
                  <c:v>1</c:v>
                </c:pt>
                <c:pt idx="3">
                  <c:v>9</c:v>
                </c:pt>
              </c:numCache>
            </c:numRef>
          </c:val>
        </c:ser>
        <c:dLbls>
          <c:showLegendKey val="0"/>
          <c:showVal val="0"/>
          <c:showCatName val="0"/>
          <c:showSerName val="0"/>
          <c:showPercent val="0"/>
          <c:showBubbleSize val="0"/>
        </c:dLbls>
        <c:gapWidth val="150"/>
        <c:axId val="304382320"/>
        <c:axId val="304382880"/>
      </c:barChart>
      <c:catAx>
        <c:axId val="304382320"/>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4382880"/>
        <c:crosses val="autoZero"/>
        <c:auto val="1"/>
        <c:lblAlgn val="ctr"/>
        <c:lblOffset val="100"/>
        <c:noMultiLvlLbl val="0"/>
      </c:catAx>
      <c:valAx>
        <c:axId val="304382880"/>
        <c:scaling>
          <c:orientation val="minMax"/>
        </c:scaling>
        <c:delete val="0"/>
        <c:axPos val="l"/>
        <c:majorGridlines/>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4382320"/>
        <c:crosses val="autoZero"/>
        <c:crossBetween val="between"/>
      </c:valAx>
      <c:spPr>
        <a:noFill/>
        <a:ln w="25400">
          <a:noFill/>
        </a:ln>
      </c:spPr>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测试加权缺陷密度的控制图</a:t>
            </a:r>
            <a:endParaRPr lang="en-US" altLang="zh-CN"/>
          </a:p>
        </c:rich>
      </c:tx>
      <c:overlay val="0"/>
    </c:title>
    <c:autoTitleDeleted val="0"/>
    <c:plotArea>
      <c:layout/>
      <c:lineChart>
        <c:grouping val="standard"/>
        <c:varyColors val="0"/>
        <c:ser>
          <c:idx val="0"/>
          <c:order val="0"/>
          <c:tx>
            <c:strRef>
              <c:f>测试及验收缺陷度量!$L$10</c:f>
              <c:strCache>
                <c:ptCount val="1"/>
                <c:pt idx="0">
                  <c:v>LOL</c:v>
                </c:pt>
              </c:strCache>
            </c:strRef>
          </c:tx>
          <c:cat>
            <c:strRef>
              <c:f>[0]!测试轮次于画图</c:f>
              <c:strCache>
                <c:ptCount val="3"/>
                <c:pt idx="0">
                  <c:v>测试第1轮</c:v>
                </c:pt>
                <c:pt idx="1">
                  <c:v>测试第2轮</c:v>
                </c:pt>
                <c:pt idx="2">
                  <c:v>测试第3轮</c:v>
                </c:pt>
              </c:strCache>
            </c:strRef>
          </c:cat>
          <c:val>
            <c:numRef>
              <c:f>[0]!测试加权缺陷密度的下限于画图</c:f>
              <c:numCache>
                <c:formatCode>0.0000_ </c:formatCode>
                <c:ptCount val="3"/>
                <c:pt idx="0">
                  <c:v>0</c:v>
                </c:pt>
                <c:pt idx="1">
                  <c:v>0</c:v>
                </c:pt>
                <c:pt idx="2">
                  <c:v>0</c:v>
                </c:pt>
              </c:numCache>
            </c:numRef>
          </c:val>
          <c:smooth val="0"/>
        </c:ser>
        <c:ser>
          <c:idx val="1"/>
          <c:order val="1"/>
          <c:tx>
            <c:strRef>
              <c:f>测试及验收缺陷度量!$M$10</c:f>
              <c:strCache>
                <c:ptCount val="1"/>
                <c:pt idx="0">
                  <c:v>OL</c:v>
                </c:pt>
              </c:strCache>
            </c:strRef>
          </c:tx>
          <c:cat>
            <c:strRef>
              <c:f>[0]!测试轮次于画图</c:f>
              <c:strCache>
                <c:ptCount val="3"/>
                <c:pt idx="0">
                  <c:v>测试第1轮</c:v>
                </c:pt>
                <c:pt idx="1">
                  <c:v>测试第2轮</c:v>
                </c:pt>
                <c:pt idx="2">
                  <c:v>测试第3轮</c:v>
                </c:pt>
              </c:strCache>
            </c:strRef>
          </c:cat>
          <c:val>
            <c:numRef>
              <c:f>[0]!测试加权缺陷密度的均值于画图</c:f>
              <c:numCache>
                <c:formatCode>0.0000_ </c:formatCode>
                <c:ptCount val="3"/>
                <c:pt idx="0">
                  <c:v>0.36</c:v>
                </c:pt>
                <c:pt idx="1">
                  <c:v>0.36</c:v>
                </c:pt>
                <c:pt idx="2">
                  <c:v>0.36</c:v>
                </c:pt>
              </c:numCache>
            </c:numRef>
          </c:val>
          <c:smooth val="0"/>
        </c:ser>
        <c:ser>
          <c:idx val="2"/>
          <c:order val="2"/>
          <c:tx>
            <c:strRef>
              <c:f>测试及验收缺陷度量!$N$10</c:f>
              <c:strCache>
                <c:ptCount val="1"/>
                <c:pt idx="0">
                  <c:v>UOL</c:v>
                </c:pt>
              </c:strCache>
            </c:strRef>
          </c:tx>
          <c:cat>
            <c:strRef>
              <c:f>[0]!测试轮次于画图</c:f>
              <c:strCache>
                <c:ptCount val="3"/>
                <c:pt idx="0">
                  <c:v>测试第1轮</c:v>
                </c:pt>
                <c:pt idx="1">
                  <c:v>测试第2轮</c:v>
                </c:pt>
                <c:pt idx="2">
                  <c:v>测试第3轮</c:v>
                </c:pt>
              </c:strCache>
            </c:strRef>
          </c:cat>
          <c:val>
            <c:numRef>
              <c:f>[0]!测试加权缺陷密度的上限于画图</c:f>
              <c:numCache>
                <c:formatCode>0.0000_ </c:formatCode>
                <c:ptCount val="3"/>
                <c:pt idx="0">
                  <c:v>0.72</c:v>
                </c:pt>
                <c:pt idx="1">
                  <c:v>0.72</c:v>
                </c:pt>
                <c:pt idx="2">
                  <c:v>0.72</c:v>
                </c:pt>
              </c:numCache>
            </c:numRef>
          </c:val>
          <c:smooth val="0"/>
        </c:ser>
        <c:ser>
          <c:idx val="3"/>
          <c:order val="3"/>
          <c:tx>
            <c:v>项目数据</c:v>
          </c:tx>
          <c:cat>
            <c:strRef>
              <c:f>[0]!测试轮次于画图</c:f>
              <c:strCache>
                <c:ptCount val="3"/>
                <c:pt idx="0">
                  <c:v>测试第1轮</c:v>
                </c:pt>
                <c:pt idx="1">
                  <c:v>测试第2轮</c:v>
                </c:pt>
                <c:pt idx="2">
                  <c:v>测试第3轮</c:v>
                </c:pt>
              </c:strCache>
            </c:strRef>
          </c:cat>
          <c:val>
            <c:numRef>
              <c:f>[0]!测试加权缺陷密度于画图</c:f>
              <c:numCache>
                <c:formatCode>0.000_);[Red]\(0.000\)</c:formatCode>
                <c:ptCount val="3"/>
                <c:pt idx="0">
                  <c:v>5.9372349448685328E-3</c:v>
                </c:pt>
                <c:pt idx="1">
                  <c:v>0</c:v>
                </c:pt>
                <c:pt idx="2">
                  <c:v>0</c:v>
                </c:pt>
              </c:numCache>
            </c:numRef>
          </c:val>
          <c:smooth val="0"/>
        </c:ser>
        <c:dLbls>
          <c:showLegendKey val="0"/>
          <c:showVal val="0"/>
          <c:showCatName val="0"/>
          <c:showSerName val="0"/>
          <c:showPercent val="0"/>
          <c:showBubbleSize val="0"/>
        </c:dLbls>
        <c:marker val="1"/>
        <c:smooth val="0"/>
        <c:axId val="304745120"/>
        <c:axId val="304745680"/>
      </c:lineChart>
      <c:catAx>
        <c:axId val="304745120"/>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4745680"/>
        <c:crosses val="autoZero"/>
        <c:auto val="1"/>
        <c:lblAlgn val="ctr"/>
        <c:lblOffset val="100"/>
        <c:noMultiLvlLbl val="0"/>
      </c:catAx>
      <c:valAx>
        <c:axId val="304745680"/>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4745120"/>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sz="1200"/>
              <a:t>缺陷来源</a:t>
            </a:r>
          </a:p>
        </c:rich>
      </c:tx>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dPt>
            <c:idx val="4"/>
            <c:invertIfNegative val="1"/>
            <c:bubble3D val="0"/>
          </c:dPt>
          <c:dPt>
            <c:idx val="5"/>
            <c:invertIfNegative val="1"/>
            <c:bubble3D val="0"/>
          </c:dPt>
          <c:cat>
            <c:strRef>
              <c:f>测试及验收缺陷度量!$B$293:$B$298</c:f>
              <c:strCache>
                <c:ptCount val="6"/>
                <c:pt idx="0">
                  <c:v>需求阶段</c:v>
                </c:pt>
                <c:pt idx="1">
                  <c:v>设计阶段</c:v>
                </c:pt>
                <c:pt idx="2">
                  <c:v>编码阶段</c:v>
                </c:pt>
                <c:pt idx="3">
                  <c:v>未确定</c:v>
                </c:pt>
                <c:pt idx="4">
                  <c:v>无</c:v>
                </c:pt>
                <c:pt idx="5">
                  <c:v>其他</c:v>
                </c:pt>
              </c:strCache>
            </c:strRef>
          </c:cat>
          <c:val>
            <c:numRef>
              <c:f>测试及验收缺陷度量!$C$293:$C$298</c:f>
              <c:numCache>
                <c:formatCode>General</c:formatCode>
                <c:ptCount val="6"/>
                <c:pt idx="0">
                  <c:v>18</c:v>
                </c:pt>
                <c:pt idx="1">
                  <c:v>6</c:v>
                </c:pt>
                <c:pt idx="2">
                  <c:v>149</c:v>
                </c:pt>
                <c:pt idx="3">
                  <c:v>2</c:v>
                </c:pt>
                <c:pt idx="4">
                  <c:v>2</c:v>
                </c:pt>
                <c:pt idx="5">
                  <c:v>55</c:v>
                </c:pt>
              </c:numCache>
            </c:numRef>
          </c:val>
        </c:ser>
        <c:dLbls>
          <c:showLegendKey val="0"/>
          <c:showVal val="0"/>
          <c:showCatName val="0"/>
          <c:showSerName val="0"/>
          <c:showPercent val="0"/>
          <c:showBubbleSize val="0"/>
        </c:dLbls>
        <c:gapWidth val="150"/>
        <c:axId val="304748480"/>
        <c:axId val="304749040"/>
      </c:barChart>
      <c:catAx>
        <c:axId val="304748480"/>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4749040"/>
        <c:crosses val="autoZero"/>
        <c:auto val="1"/>
        <c:lblAlgn val="ctr"/>
        <c:lblOffset val="100"/>
        <c:noMultiLvlLbl val="0"/>
      </c:catAx>
      <c:valAx>
        <c:axId val="304749040"/>
        <c:scaling>
          <c:orientation val="minMax"/>
        </c:scaling>
        <c:delete val="0"/>
        <c:axPos val="l"/>
        <c:majorGridlines/>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4748480"/>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0" vertOverflow="ellipsis" vert="horz" wrap="square" anchor="ctr" anchorCtr="1"/>
          <a:lstStyle/>
          <a:p>
            <a:pPr>
              <a:defRPr lang="zh-CN" sz="1200" b="1" i="0" u="none" strike="noStrike" kern="1200" baseline="0">
                <a:solidFill>
                  <a:schemeClr val="tx1"/>
                </a:solidFill>
                <a:latin typeface="+mn-lt"/>
                <a:ea typeface="+mn-ea"/>
                <a:cs typeface="+mn-cs"/>
              </a:defRPr>
            </a:pPr>
            <a:r>
              <a:rPr lang="zh-CN" altLang="en-US" sz="1200"/>
              <a:t>缺陷位置</a:t>
            </a:r>
          </a:p>
        </c:rich>
      </c:tx>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dPt>
            <c:idx val="4"/>
            <c:invertIfNegative val="1"/>
            <c:bubble3D val="0"/>
          </c:dPt>
          <c:dPt>
            <c:idx val="5"/>
            <c:invertIfNegative val="1"/>
            <c:bubble3D val="0"/>
          </c:dPt>
          <c:dLbls>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测试及验收缺陷度量!$B$305:$B$310</c:f>
              <c:strCache>
                <c:ptCount val="6"/>
                <c:pt idx="0">
                  <c:v>环境</c:v>
                </c:pt>
                <c:pt idx="1">
                  <c:v>未确定</c:v>
                </c:pt>
                <c:pt idx="2">
                  <c:v>后台</c:v>
                </c:pt>
                <c:pt idx="3">
                  <c:v>前端</c:v>
                </c:pt>
                <c:pt idx="4">
                  <c:v>其他</c:v>
                </c:pt>
                <c:pt idx="5">
                  <c:v>不是缺陷</c:v>
                </c:pt>
              </c:strCache>
            </c:strRef>
          </c:cat>
          <c:val>
            <c:numRef>
              <c:f>测试及验收缺陷度量!$C$305:$C$310</c:f>
              <c:numCache>
                <c:formatCode>General</c:formatCode>
                <c:ptCount val="6"/>
                <c:pt idx="0">
                  <c:v>5</c:v>
                </c:pt>
                <c:pt idx="1">
                  <c:v>2</c:v>
                </c:pt>
                <c:pt idx="2">
                  <c:v>96</c:v>
                </c:pt>
                <c:pt idx="3">
                  <c:v>117</c:v>
                </c:pt>
                <c:pt idx="4">
                  <c:v>7</c:v>
                </c:pt>
                <c:pt idx="5">
                  <c:v>5</c:v>
                </c:pt>
              </c:numCache>
            </c:numRef>
          </c:val>
        </c:ser>
        <c:dLbls>
          <c:showLegendKey val="0"/>
          <c:showVal val="0"/>
          <c:showCatName val="0"/>
          <c:showSerName val="0"/>
          <c:showPercent val="0"/>
          <c:showBubbleSize val="0"/>
        </c:dLbls>
        <c:gapWidth val="150"/>
        <c:axId val="304751280"/>
        <c:axId val="304751840"/>
      </c:barChart>
      <c:catAx>
        <c:axId val="304751280"/>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4751840"/>
        <c:crosses val="autoZero"/>
        <c:auto val="1"/>
        <c:lblAlgn val="ctr"/>
        <c:lblOffset val="100"/>
        <c:noMultiLvlLbl val="0"/>
      </c:catAx>
      <c:valAx>
        <c:axId val="304751840"/>
        <c:scaling>
          <c:orientation val="minMax"/>
        </c:scaling>
        <c:delete val="0"/>
        <c:axPos val="l"/>
        <c:majorGridlines/>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4751280"/>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sz="1200"/>
              <a:t>缺陷类型</a:t>
            </a:r>
          </a:p>
        </c:rich>
      </c:tx>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dPt>
            <c:idx val="4"/>
            <c:invertIfNegative val="1"/>
            <c:bubble3D val="0"/>
          </c:dPt>
          <c:dPt>
            <c:idx val="5"/>
            <c:invertIfNegative val="1"/>
            <c:bubble3D val="0"/>
          </c:dPt>
          <c:dPt>
            <c:idx val="6"/>
            <c:invertIfNegative val="1"/>
            <c:bubble3D val="0"/>
          </c:dPt>
          <c:dLbls>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测试及验收缺陷度量!$B$318:$B$324</c:f>
              <c:strCache>
                <c:ptCount val="4"/>
                <c:pt idx="0">
                  <c:v>需求问题</c:v>
                </c:pt>
                <c:pt idx="1">
                  <c:v>功能性错误</c:v>
                </c:pt>
                <c:pt idx="2">
                  <c:v>兼容性问题</c:v>
                </c:pt>
                <c:pt idx="3">
                  <c:v>UI问题</c:v>
                </c:pt>
              </c:strCache>
            </c:strRef>
          </c:cat>
          <c:val>
            <c:numRef>
              <c:f>测试及验收缺陷度量!$C$318:$C$324</c:f>
              <c:numCache>
                <c:formatCode>General</c:formatCode>
                <c:ptCount val="7"/>
                <c:pt idx="0">
                  <c:v>3</c:v>
                </c:pt>
                <c:pt idx="1">
                  <c:v>219</c:v>
                </c:pt>
                <c:pt idx="2">
                  <c:v>1</c:v>
                </c:pt>
                <c:pt idx="3">
                  <c:v>9</c:v>
                </c:pt>
              </c:numCache>
            </c:numRef>
          </c:val>
        </c:ser>
        <c:dLbls>
          <c:showLegendKey val="0"/>
          <c:showVal val="0"/>
          <c:showCatName val="0"/>
          <c:showSerName val="0"/>
          <c:showPercent val="0"/>
          <c:showBubbleSize val="0"/>
        </c:dLbls>
        <c:gapWidth val="150"/>
        <c:axId val="304754080"/>
        <c:axId val="304754640"/>
      </c:barChart>
      <c:catAx>
        <c:axId val="304754080"/>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4754640"/>
        <c:crosses val="autoZero"/>
        <c:auto val="1"/>
        <c:lblAlgn val="ctr"/>
        <c:lblOffset val="100"/>
        <c:noMultiLvlLbl val="0"/>
      </c:catAx>
      <c:valAx>
        <c:axId val="304754640"/>
        <c:scaling>
          <c:orientation val="minMax"/>
        </c:scaling>
        <c:delete val="0"/>
        <c:axPos val="l"/>
        <c:majorGridlines/>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4754080"/>
        <c:crosses val="autoZero"/>
        <c:crossBetween val="between"/>
      </c:valAx>
      <c:spPr>
        <a:noFill/>
        <a:ln w="25400">
          <a:noFill/>
        </a:ln>
      </c:spPr>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测试加权缺陷密度的控制图</a:t>
            </a:r>
            <a:endParaRPr lang="en-US" altLang="zh-CN"/>
          </a:p>
        </c:rich>
      </c:tx>
      <c:overlay val="0"/>
    </c:title>
    <c:autoTitleDeleted val="0"/>
    <c:plotArea>
      <c:layout/>
      <c:lineChart>
        <c:grouping val="standard"/>
        <c:varyColors val="0"/>
        <c:ser>
          <c:idx val="0"/>
          <c:order val="0"/>
          <c:tx>
            <c:strRef>
              <c:f>测试及验收缺陷度量!$L$10</c:f>
              <c:strCache>
                <c:ptCount val="1"/>
                <c:pt idx="0">
                  <c:v>LOL</c:v>
                </c:pt>
              </c:strCache>
            </c:strRef>
          </c:tx>
          <c:cat>
            <c:strRef>
              <c:f>[0]!测试轮次于画图</c:f>
              <c:strCache>
                <c:ptCount val="3"/>
                <c:pt idx="0">
                  <c:v>测试第1轮</c:v>
                </c:pt>
                <c:pt idx="1">
                  <c:v>测试第2轮</c:v>
                </c:pt>
                <c:pt idx="2">
                  <c:v>测试第3轮</c:v>
                </c:pt>
              </c:strCache>
            </c:strRef>
          </c:cat>
          <c:val>
            <c:numRef>
              <c:f>[0]!测试加权缺陷密度的下限于画图</c:f>
              <c:numCache>
                <c:formatCode>0.0000_ </c:formatCode>
                <c:ptCount val="3"/>
                <c:pt idx="0">
                  <c:v>0</c:v>
                </c:pt>
                <c:pt idx="1">
                  <c:v>0</c:v>
                </c:pt>
                <c:pt idx="2">
                  <c:v>0</c:v>
                </c:pt>
              </c:numCache>
            </c:numRef>
          </c:val>
          <c:smooth val="0"/>
        </c:ser>
        <c:ser>
          <c:idx val="1"/>
          <c:order val="1"/>
          <c:tx>
            <c:strRef>
              <c:f>测试及验收缺陷度量!$M$10</c:f>
              <c:strCache>
                <c:ptCount val="1"/>
                <c:pt idx="0">
                  <c:v>OL</c:v>
                </c:pt>
              </c:strCache>
            </c:strRef>
          </c:tx>
          <c:cat>
            <c:strRef>
              <c:f>[0]!测试轮次于画图</c:f>
              <c:strCache>
                <c:ptCount val="3"/>
                <c:pt idx="0">
                  <c:v>测试第1轮</c:v>
                </c:pt>
                <c:pt idx="1">
                  <c:v>测试第2轮</c:v>
                </c:pt>
                <c:pt idx="2">
                  <c:v>测试第3轮</c:v>
                </c:pt>
              </c:strCache>
            </c:strRef>
          </c:cat>
          <c:val>
            <c:numRef>
              <c:f>[0]!测试加权缺陷密度的均值于画图</c:f>
              <c:numCache>
                <c:formatCode>0.0000_ </c:formatCode>
                <c:ptCount val="3"/>
                <c:pt idx="0">
                  <c:v>0.36</c:v>
                </c:pt>
                <c:pt idx="1">
                  <c:v>0.36</c:v>
                </c:pt>
                <c:pt idx="2">
                  <c:v>0.36</c:v>
                </c:pt>
              </c:numCache>
            </c:numRef>
          </c:val>
          <c:smooth val="0"/>
        </c:ser>
        <c:ser>
          <c:idx val="2"/>
          <c:order val="2"/>
          <c:tx>
            <c:strRef>
              <c:f>测试及验收缺陷度量!$N$10</c:f>
              <c:strCache>
                <c:ptCount val="1"/>
                <c:pt idx="0">
                  <c:v>UOL</c:v>
                </c:pt>
              </c:strCache>
            </c:strRef>
          </c:tx>
          <c:cat>
            <c:strRef>
              <c:f>[0]!测试轮次于画图</c:f>
              <c:strCache>
                <c:ptCount val="3"/>
                <c:pt idx="0">
                  <c:v>测试第1轮</c:v>
                </c:pt>
                <c:pt idx="1">
                  <c:v>测试第2轮</c:v>
                </c:pt>
                <c:pt idx="2">
                  <c:v>测试第3轮</c:v>
                </c:pt>
              </c:strCache>
            </c:strRef>
          </c:cat>
          <c:val>
            <c:numRef>
              <c:f>[0]!测试加权缺陷密度的上限于画图</c:f>
              <c:numCache>
                <c:formatCode>0.0000_ </c:formatCode>
                <c:ptCount val="3"/>
                <c:pt idx="0">
                  <c:v>0.72</c:v>
                </c:pt>
                <c:pt idx="1">
                  <c:v>0.72</c:v>
                </c:pt>
                <c:pt idx="2">
                  <c:v>0.72</c:v>
                </c:pt>
              </c:numCache>
            </c:numRef>
          </c:val>
          <c:smooth val="0"/>
        </c:ser>
        <c:ser>
          <c:idx val="3"/>
          <c:order val="3"/>
          <c:tx>
            <c:v>项目数据</c:v>
          </c:tx>
          <c:cat>
            <c:strRef>
              <c:f>[0]!测试轮次于画图</c:f>
              <c:strCache>
                <c:ptCount val="3"/>
                <c:pt idx="0">
                  <c:v>测试第1轮</c:v>
                </c:pt>
                <c:pt idx="1">
                  <c:v>测试第2轮</c:v>
                </c:pt>
                <c:pt idx="2">
                  <c:v>测试第3轮</c:v>
                </c:pt>
              </c:strCache>
            </c:strRef>
          </c:cat>
          <c:val>
            <c:numRef>
              <c:f>[0]!测试加权缺陷密度于画图</c:f>
              <c:numCache>
                <c:formatCode>0.000_);[Red]\(0.000\)</c:formatCode>
                <c:ptCount val="3"/>
                <c:pt idx="0">
                  <c:v>5.9372349448685328E-3</c:v>
                </c:pt>
                <c:pt idx="1">
                  <c:v>0</c:v>
                </c:pt>
                <c:pt idx="2">
                  <c:v>0</c:v>
                </c:pt>
              </c:numCache>
            </c:numRef>
          </c:val>
          <c:smooth val="0"/>
        </c:ser>
        <c:dLbls>
          <c:showLegendKey val="0"/>
          <c:showVal val="0"/>
          <c:showCatName val="0"/>
          <c:showSerName val="0"/>
          <c:showPercent val="0"/>
          <c:showBubbleSize val="0"/>
        </c:dLbls>
        <c:marker val="1"/>
        <c:smooth val="0"/>
        <c:axId val="304758560"/>
        <c:axId val="304759120"/>
      </c:lineChart>
      <c:catAx>
        <c:axId val="304758560"/>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4759120"/>
        <c:crosses val="autoZero"/>
        <c:auto val="1"/>
        <c:lblAlgn val="ctr"/>
        <c:lblOffset val="100"/>
        <c:noMultiLvlLbl val="0"/>
      </c:catAx>
      <c:valAx>
        <c:axId val="304759120"/>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4758560"/>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sz="1200"/>
              <a:t>缺陷来源</a:t>
            </a:r>
          </a:p>
        </c:rich>
      </c:tx>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dPt>
            <c:idx val="4"/>
            <c:invertIfNegative val="1"/>
            <c:bubble3D val="0"/>
          </c:dPt>
          <c:dPt>
            <c:idx val="5"/>
            <c:invertIfNegative val="1"/>
            <c:bubble3D val="0"/>
          </c:dPt>
          <c:cat>
            <c:strRef>
              <c:f>测试及验收缺陷度量!$B$293:$B$298</c:f>
              <c:strCache>
                <c:ptCount val="6"/>
                <c:pt idx="0">
                  <c:v>需求阶段</c:v>
                </c:pt>
                <c:pt idx="1">
                  <c:v>设计阶段</c:v>
                </c:pt>
                <c:pt idx="2">
                  <c:v>编码阶段</c:v>
                </c:pt>
                <c:pt idx="3">
                  <c:v>未确定</c:v>
                </c:pt>
                <c:pt idx="4">
                  <c:v>无</c:v>
                </c:pt>
                <c:pt idx="5">
                  <c:v>其他</c:v>
                </c:pt>
              </c:strCache>
            </c:strRef>
          </c:cat>
          <c:val>
            <c:numRef>
              <c:f>测试及验收缺陷度量!$C$293:$C$298</c:f>
              <c:numCache>
                <c:formatCode>General</c:formatCode>
                <c:ptCount val="6"/>
                <c:pt idx="0">
                  <c:v>18</c:v>
                </c:pt>
                <c:pt idx="1">
                  <c:v>6</c:v>
                </c:pt>
                <c:pt idx="2">
                  <c:v>149</c:v>
                </c:pt>
                <c:pt idx="3">
                  <c:v>2</c:v>
                </c:pt>
                <c:pt idx="4">
                  <c:v>2</c:v>
                </c:pt>
                <c:pt idx="5">
                  <c:v>55</c:v>
                </c:pt>
              </c:numCache>
            </c:numRef>
          </c:val>
        </c:ser>
        <c:dLbls>
          <c:showLegendKey val="0"/>
          <c:showVal val="0"/>
          <c:showCatName val="0"/>
          <c:showSerName val="0"/>
          <c:showPercent val="0"/>
          <c:showBubbleSize val="0"/>
        </c:dLbls>
        <c:gapWidth val="150"/>
        <c:axId val="305424720"/>
        <c:axId val="305425280"/>
      </c:barChart>
      <c:catAx>
        <c:axId val="305424720"/>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5425280"/>
        <c:crosses val="autoZero"/>
        <c:auto val="1"/>
        <c:lblAlgn val="ctr"/>
        <c:lblOffset val="100"/>
        <c:noMultiLvlLbl val="0"/>
      </c:catAx>
      <c:valAx>
        <c:axId val="305425280"/>
        <c:scaling>
          <c:orientation val="minMax"/>
        </c:scaling>
        <c:delete val="0"/>
        <c:axPos val="l"/>
        <c:majorGridlines/>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5424720"/>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0" vertOverflow="ellipsis" vert="horz" wrap="square" anchor="ctr" anchorCtr="1"/>
          <a:lstStyle/>
          <a:p>
            <a:pPr>
              <a:defRPr lang="zh-CN" sz="1200" b="1" i="0" u="none" strike="noStrike" kern="1200" baseline="0">
                <a:solidFill>
                  <a:schemeClr val="tx1"/>
                </a:solidFill>
                <a:latin typeface="+mn-lt"/>
                <a:ea typeface="+mn-ea"/>
                <a:cs typeface="+mn-cs"/>
              </a:defRPr>
            </a:pPr>
            <a:r>
              <a:rPr lang="zh-CN" altLang="en-US" sz="1200"/>
              <a:t>缺陷位置</a:t>
            </a:r>
          </a:p>
        </c:rich>
      </c:tx>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dPt>
            <c:idx val="4"/>
            <c:invertIfNegative val="1"/>
            <c:bubble3D val="0"/>
          </c:dPt>
          <c:dPt>
            <c:idx val="5"/>
            <c:invertIfNegative val="1"/>
            <c:bubble3D val="0"/>
          </c:dPt>
          <c:dLbls>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测试及验收缺陷度量!$B$305:$B$310</c:f>
              <c:strCache>
                <c:ptCount val="6"/>
                <c:pt idx="0">
                  <c:v>环境</c:v>
                </c:pt>
                <c:pt idx="1">
                  <c:v>未确定</c:v>
                </c:pt>
                <c:pt idx="2">
                  <c:v>后台</c:v>
                </c:pt>
                <c:pt idx="3">
                  <c:v>前端</c:v>
                </c:pt>
                <c:pt idx="4">
                  <c:v>其他</c:v>
                </c:pt>
                <c:pt idx="5">
                  <c:v>不是缺陷</c:v>
                </c:pt>
              </c:strCache>
            </c:strRef>
          </c:cat>
          <c:val>
            <c:numRef>
              <c:f>测试及验收缺陷度量!$C$305:$C$310</c:f>
              <c:numCache>
                <c:formatCode>General</c:formatCode>
                <c:ptCount val="6"/>
                <c:pt idx="0">
                  <c:v>5</c:v>
                </c:pt>
                <c:pt idx="1">
                  <c:v>2</c:v>
                </c:pt>
                <c:pt idx="2">
                  <c:v>96</c:v>
                </c:pt>
                <c:pt idx="3">
                  <c:v>117</c:v>
                </c:pt>
                <c:pt idx="4">
                  <c:v>7</c:v>
                </c:pt>
                <c:pt idx="5">
                  <c:v>5</c:v>
                </c:pt>
              </c:numCache>
            </c:numRef>
          </c:val>
        </c:ser>
        <c:dLbls>
          <c:showLegendKey val="0"/>
          <c:showVal val="0"/>
          <c:showCatName val="0"/>
          <c:showSerName val="0"/>
          <c:showPercent val="0"/>
          <c:showBubbleSize val="0"/>
        </c:dLbls>
        <c:gapWidth val="150"/>
        <c:axId val="305427520"/>
        <c:axId val="305428080"/>
      </c:barChart>
      <c:catAx>
        <c:axId val="305427520"/>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5428080"/>
        <c:crosses val="autoZero"/>
        <c:auto val="1"/>
        <c:lblAlgn val="ctr"/>
        <c:lblOffset val="100"/>
        <c:noMultiLvlLbl val="0"/>
      </c:catAx>
      <c:valAx>
        <c:axId val="305428080"/>
        <c:scaling>
          <c:orientation val="minMax"/>
        </c:scaling>
        <c:delete val="0"/>
        <c:axPos val="l"/>
        <c:majorGridlines/>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5427520"/>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sz="1200"/>
              <a:t>缺陷类型</a:t>
            </a:r>
          </a:p>
        </c:rich>
      </c:tx>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dPt>
            <c:idx val="4"/>
            <c:invertIfNegative val="1"/>
            <c:bubble3D val="0"/>
          </c:dPt>
          <c:dPt>
            <c:idx val="5"/>
            <c:invertIfNegative val="1"/>
            <c:bubble3D val="0"/>
          </c:dPt>
          <c:dPt>
            <c:idx val="6"/>
            <c:invertIfNegative val="1"/>
            <c:bubble3D val="0"/>
          </c:dPt>
          <c:dLbls>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测试及验收缺陷度量!$B$318:$B$324</c:f>
              <c:strCache>
                <c:ptCount val="4"/>
                <c:pt idx="0">
                  <c:v>需求问题</c:v>
                </c:pt>
                <c:pt idx="1">
                  <c:v>功能性错误</c:v>
                </c:pt>
                <c:pt idx="2">
                  <c:v>兼容性问题</c:v>
                </c:pt>
                <c:pt idx="3">
                  <c:v>UI问题</c:v>
                </c:pt>
              </c:strCache>
            </c:strRef>
          </c:cat>
          <c:val>
            <c:numRef>
              <c:f>测试及验收缺陷度量!$C$318:$C$324</c:f>
              <c:numCache>
                <c:formatCode>General</c:formatCode>
                <c:ptCount val="7"/>
                <c:pt idx="0">
                  <c:v>3</c:v>
                </c:pt>
                <c:pt idx="1">
                  <c:v>219</c:v>
                </c:pt>
                <c:pt idx="2">
                  <c:v>1</c:v>
                </c:pt>
                <c:pt idx="3">
                  <c:v>9</c:v>
                </c:pt>
              </c:numCache>
            </c:numRef>
          </c:val>
        </c:ser>
        <c:dLbls>
          <c:showLegendKey val="0"/>
          <c:showVal val="0"/>
          <c:showCatName val="0"/>
          <c:showSerName val="0"/>
          <c:showPercent val="0"/>
          <c:showBubbleSize val="0"/>
        </c:dLbls>
        <c:gapWidth val="150"/>
        <c:axId val="305430320"/>
        <c:axId val="305430880"/>
      </c:barChart>
      <c:catAx>
        <c:axId val="305430320"/>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5430880"/>
        <c:crosses val="autoZero"/>
        <c:auto val="1"/>
        <c:lblAlgn val="ctr"/>
        <c:lblOffset val="100"/>
        <c:noMultiLvlLbl val="0"/>
      </c:catAx>
      <c:valAx>
        <c:axId val="305430880"/>
        <c:scaling>
          <c:orientation val="minMax"/>
        </c:scaling>
        <c:delete val="0"/>
        <c:axPos val="l"/>
        <c:majorGridlines/>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5430320"/>
        <c:crosses val="autoZero"/>
        <c:crossBetween val="between"/>
      </c:valAx>
      <c:spPr>
        <a:noFill/>
        <a:ln w="25400">
          <a:noFill/>
        </a:ln>
      </c:spPr>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测试加权缺陷密度的控制图</a:t>
            </a:r>
            <a:endParaRPr lang="en-US" altLang="zh-CN"/>
          </a:p>
        </c:rich>
      </c:tx>
      <c:overlay val="0"/>
    </c:title>
    <c:autoTitleDeleted val="0"/>
    <c:plotArea>
      <c:layout/>
      <c:lineChart>
        <c:grouping val="standard"/>
        <c:varyColors val="0"/>
        <c:ser>
          <c:idx val="0"/>
          <c:order val="0"/>
          <c:tx>
            <c:strRef>
              <c:f>测试及验收缺陷度量!$L$10</c:f>
              <c:strCache>
                <c:ptCount val="1"/>
                <c:pt idx="0">
                  <c:v>LOL</c:v>
                </c:pt>
              </c:strCache>
            </c:strRef>
          </c:tx>
          <c:cat>
            <c:strRef>
              <c:f>[0]!测试轮次于画图</c:f>
              <c:strCache>
                <c:ptCount val="3"/>
                <c:pt idx="0">
                  <c:v>测试第1轮</c:v>
                </c:pt>
                <c:pt idx="1">
                  <c:v>测试第2轮</c:v>
                </c:pt>
                <c:pt idx="2">
                  <c:v>测试第3轮</c:v>
                </c:pt>
              </c:strCache>
            </c:strRef>
          </c:cat>
          <c:val>
            <c:numRef>
              <c:f>[0]!测试加权缺陷密度的下限于画图</c:f>
              <c:numCache>
                <c:formatCode>0.0000_ </c:formatCode>
                <c:ptCount val="3"/>
                <c:pt idx="0">
                  <c:v>0</c:v>
                </c:pt>
                <c:pt idx="1">
                  <c:v>0</c:v>
                </c:pt>
                <c:pt idx="2">
                  <c:v>0</c:v>
                </c:pt>
              </c:numCache>
            </c:numRef>
          </c:val>
          <c:smooth val="0"/>
        </c:ser>
        <c:ser>
          <c:idx val="1"/>
          <c:order val="1"/>
          <c:tx>
            <c:strRef>
              <c:f>测试及验收缺陷度量!$M$10</c:f>
              <c:strCache>
                <c:ptCount val="1"/>
                <c:pt idx="0">
                  <c:v>OL</c:v>
                </c:pt>
              </c:strCache>
            </c:strRef>
          </c:tx>
          <c:cat>
            <c:strRef>
              <c:f>[0]!测试轮次于画图</c:f>
              <c:strCache>
                <c:ptCount val="3"/>
                <c:pt idx="0">
                  <c:v>测试第1轮</c:v>
                </c:pt>
                <c:pt idx="1">
                  <c:v>测试第2轮</c:v>
                </c:pt>
                <c:pt idx="2">
                  <c:v>测试第3轮</c:v>
                </c:pt>
              </c:strCache>
            </c:strRef>
          </c:cat>
          <c:val>
            <c:numRef>
              <c:f>[0]!测试加权缺陷密度的均值于画图</c:f>
              <c:numCache>
                <c:formatCode>0.0000_ </c:formatCode>
                <c:ptCount val="3"/>
                <c:pt idx="0">
                  <c:v>0.36</c:v>
                </c:pt>
                <c:pt idx="1">
                  <c:v>0.36</c:v>
                </c:pt>
                <c:pt idx="2">
                  <c:v>0.36</c:v>
                </c:pt>
              </c:numCache>
            </c:numRef>
          </c:val>
          <c:smooth val="0"/>
        </c:ser>
        <c:ser>
          <c:idx val="2"/>
          <c:order val="2"/>
          <c:tx>
            <c:strRef>
              <c:f>测试及验收缺陷度量!$N$10</c:f>
              <c:strCache>
                <c:ptCount val="1"/>
                <c:pt idx="0">
                  <c:v>UOL</c:v>
                </c:pt>
              </c:strCache>
            </c:strRef>
          </c:tx>
          <c:cat>
            <c:strRef>
              <c:f>[0]!测试轮次于画图</c:f>
              <c:strCache>
                <c:ptCount val="3"/>
                <c:pt idx="0">
                  <c:v>测试第1轮</c:v>
                </c:pt>
                <c:pt idx="1">
                  <c:v>测试第2轮</c:v>
                </c:pt>
                <c:pt idx="2">
                  <c:v>测试第3轮</c:v>
                </c:pt>
              </c:strCache>
            </c:strRef>
          </c:cat>
          <c:val>
            <c:numRef>
              <c:f>[0]!测试加权缺陷密度的上限于画图</c:f>
              <c:numCache>
                <c:formatCode>0.0000_ </c:formatCode>
                <c:ptCount val="3"/>
                <c:pt idx="0">
                  <c:v>0.72</c:v>
                </c:pt>
                <c:pt idx="1">
                  <c:v>0.72</c:v>
                </c:pt>
                <c:pt idx="2">
                  <c:v>0.72</c:v>
                </c:pt>
              </c:numCache>
            </c:numRef>
          </c:val>
          <c:smooth val="0"/>
        </c:ser>
        <c:ser>
          <c:idx val="3"/>
          <c:order val="3"/>
          <c:tx>
            <c:v>项目数据</c:v>
          </c:tx>
          <c:cat>
            <c:strRef>
              <c:f>[0]!测试轮次于画图</c:f>
              <c:strCache>
                <c:ptCount val="3"/>
                <c:pt idx="0">
                  <c:v>测试第1轮</c:v>
                </c:pt>
                <c:pt idx="1">
                  <c:v>测试第2轮</c:v>
                </c:pt>
                <c:pt idx="2">
                  <c:v>测试第3轮</c:v>
                </c:pt>
              </c:strCache>
            </c:strRef>
          </c:cat>
          <c:val>
            <c:numRef>
              <c:f>[0]!测试加权缺陷密度于画图</c:f>
              <c:numCache>
                <c:formatCode>0.000_);[Red]\(0.000\)</c:formatCode>
                <c:ptCount val="3"/>
                <c:pt idx="0">
                  <c:v>5.9372349448685328E-3</c:v>
                </c:pt>
                <c:pt idx="1">
                  <c:v>0</c:v>
                </c:pt>
                <c:pt idx="2">
                  <c:v>0</c:v>
                </c:pt>
              </c:numCache>
            </c:numRef>
          </c:val>
          <c:smooth val="0"/>
        </c:ser>
        <c:dLbls>
          <c:showLegendKey val="0"/>
          <c:showVal val="0"/>
          <c:showCatName val="0"/>
          <c:showSerName val="0"/>
          <c:showPercent val="0"/>
          <c:showBubbleSize val="0"/>
        </c:dLbls>
        <c:marker val="1"/>
        <c:smooth val="0"/>
        <c:axId val="305434800"/>
        <c:axId val="305435360"/>
      </c:lineChart>
      <c:catAx>
        <c:axId val="305434800"/>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5435360"/>
        <c:crosses val="autoZero"/>
        <c:auto val="1"/>
        <c:lblAlgn val="ctr"/>
        <c:lblOffset val="100"/>
        <c:noMultiLvlLbl val="0"/>
      </c:catAx>
      <c:valAx>
        <c:axId val="305435360"/>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5434800"/>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endParaRPr lang="zh-CN"/>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各阶段资源到位率</a:t>
            </a:r>
          </a:p>
        </c:rich>
      </c:tx>
      <c:overlay val="0"/>
    </c:title>
    <c:autoTitleDeleted val="0"/>
    <c:plotArea>
      <c:layout/>
      <c:barChart>
        <c:barDir val="col"/>
        <c:grouping val="clustered"/>
        <c:varyColors val="0"/>
        <c:ser>
          <c:idx val="0"/>
          <c:order val="0"/>
          <c:tx>
            <c:v>计划</c:v>
          </c:tx>
          <c:invertIfNegative val="0"/>
          <c:dPt>
            <c:idx val="1"/>
            <c:invertIfNegative val="0"/>
            <c:bubble3D val="0"/>
          </c:dPt>
          <c:cat>
            <c:strRef>
              <c:f>人员统计!$A$61:$A$92</c:f>
              <c:strCache>
                <c:ptCount val="32"/>
                <c:pt idx="0">
                  <c:v>产品立项阶段</c:v>
                </c:pt>
                <c:pt idx="1">
                  <c:v>迭代一</c:v>
                </c:pt>
                <c:pt idx="2">
                  <c:v>迭代一需求</c:v>
                </c:pt>
                <c:pt idx="3">
                  <c:v>迭代一设计</c:v>
                </c:pt>
                <c:pt idx="4">
                  <c:v>迭代一开发</c:v>
                </c:pt>
                <c:pt idx="5">
                  <c:v>迭代一测试</c:v>
                </c:pt>
                <c:pt idx="6">
                  <c:v>迭代二</c:v>
                </c:pt>
                <c:pt idx="7">
                  <c:v>迭代二需求</c:v>
                </c:pt>
                <c:pt idx="8">
                  <c:v>迭代二设计</c:v>
                </c:pt>
                <c:pt idx="9">
                  <c:v>迭代二开发</c:v>
                </c:pt>
                <c:pt idx="10">
                  <c:v>迭代二测试</c:v>
                </c:pt>
                <c:pt idx="11">
                  <c:v>迭代三</c:v>
                </c:pt>
                <c:pt idx="12">
                  <c:v>迭代三需求</c:v>
                </c:pt>
                <c:pt idx="13">
                  <c:v>迭代三设计</c:v>
                </c:pt>
                <c:pt idx="14">
                  <c:v>迭代三开发</c:v>
                </c:pt>
                <c:pt idx="15">
                  <c:v>迭代三测试</c:v>
                </c:pt>
                <c:pt idx="16">
                  <c:v>迭代四</c:v>
                </c:pt>
                <c:pt idx="17">
                  <c:v>迭代四需求</c:v>
                </c:pt>
                <c:pt idx="18">
                  <c:v>迭代四设计</c:v>
                </c:pt>
                <c:pt idx="19">
                  <c:v>迭代四开发</c:v>
                </c:pt>
                <c:pt idx="20">
                  <c:v>迭代四测试</c:v>
                </c:pt>
                <c:pt idx="21">
                  <c:v>迭代五</c:v>
                </c:pt>
                <c:pt idx="22">
                  <c:v>迭代五需求</c:v>
                </c:pt>
                <c:pt idx="23">
                  <c:v>迭代五设计</c:v>
                </c:pt>
                <c:pt idx="24">
                  <c:v>迭代五开发</c:v>
                </c:pt>
                <c:pt idx="25">
                  <c:v>迭代五测试</c:v>
                </c:pt>
                <c:pt idx="26">
                  <c:v>迭代六</c:v>
                </c:pt>
                <c:pt idx="27">
                  <c:v>迭代六需求</c:v>
                </c:pt>
                <c:pt idx="28">
                  <c:v>迭代六设计</c:v>
                </c:pt>
                <c:pt idx="29">
                  <c:v>迭代六开发</c:v>
                </c:pt>
                <c:pt idx="30">
                  <c:v>迭代六测试</c:v>
                </c:pt>
                <c:pt idx="31">
                  <c:v>系统集成与验收结项阶段</c:v>
                </c:pt>
              </c:strCache>
            </c:strRef>
          </c:cat>
          <c:val>
            <c:numRef>
              <c:f>人员统计!$B$61:$B$92</c:f>
              <c:numCache>
                <c:formatCode>General</c:formatCode>
                <c:ptCount val="32"/>
                <c:pt idx="0">
                  <c:v>5</c:v>
                </c:pt>
                <c:pt idx="1">
                  <c:v>7</c:v>
                </c:pt>
                <c:pt idx="2">
                  <c:v>7</c:v>
                </c:pt>
                <c:pt idx="3">
                  <c:v>7</c:v>
                </c:pt>
                <c:pt idx="4">
                  <c:v>7</c:v>
                </c:pt>
                <c:pt idx="5">
                  <c:v>7</c:v>
                </c:pt>
                <c:pt idx="6">
                  <c:v>7</c:v>
                </c:pt>
                <c:pt idx="7">
                  <c:v>3</c:v>
                </c:pt>
                <c:pt idx="8">
                  <c:v>7</c:v>
                </c:pt>
                <c:pt idx="9">
                  <c:v>7</c:v>
                </c:pt>
                <c:pt idx="10">
                  <c:v>7</c:v>
                </c:pt>
                <c:pt idx="11">
                  <c:v>16</c:v>
                </c:pt>
                <c:pt idx="12">
                  <c:v>14</c:v>
                </c:pt>
                <c:pt idx="13">
                  <c:v>14</c:v>
                </c:pt>
                <c:pt idx="14">
                  <c:v>14</c:v>
                </c:pt>
                <c:pt idx="15">
                  <c:v>14</c:v>
                </c:pt>
                <c:pt idx="16">
                  <c:v>17</c:v>
                </c:pt>
                <c:pt idx="17">
                  <c:v>17</c:v>
                </c:pt>
                <c:pt idx="18">
                  <c:v>17</c:v>
                </c:pt>
                <c:pt idx="19">
                  <c:v>17</c:v>
                </c:pt>
                <c:pt idx="20">
                  <c:v>17</c:v>
                </c:pt>
              </c:numCache>
            </c:numRef>
          </c:val>
        </c:ser>
        <c:ser>
          <c:idx val="1"/>
          <c:order val="1"/>
          <c:tx>
            <c:v>实际</c:v>
          </c:tx>
          <c:invertIfNegative val="0"/>
          <c:cat>
            <c:strRef>
              <c:f>人员统计!$A$61:$A$92</c:f>
              <c:strCache>
                <c:ptCount val="32"/>
                <c:pt idx="0">
                  <c:v>产品立项阶段</c:v>
                </c:pt>
                <c:pt idx="1">
                  <c:v>迭代一</c:v>
                </c:pt>
                <c:pt idx="2">
                  <c:v>迭代一需求</c:v>
                </c:pt>
                <c:pt idx="3">
                  <c:v>迭代一设计</c:v>
                </c:pt>
                <c:pt idx="4">
                  <c:v>迭代一开发</c:v>
                </c:pt>
                <c:pt idx="5">
                  <c:v>迭代一测试</c:v>
                </c:pt>
                <c:pt idx="6">
                  <c:v>迭代二</c:v>
                </c:pt>
                <c:pt idx="7">
                  <c:v>迭代二需求</c:v>
                </c:pt>
                <c:pt idx="8">
                  <c:v>迭代二设计</c:v>
                </c:pt>
                <c:pt idx="9">
                  <c:v>迭代二开发</c:v>
                </c:pt>
                <c:pt idx="10">
                  <c:v>迭代二测试</c:v>
                </c:pt>
                <c:pt idx="11">
                  <c:v>迭代三</c:v>
                </c:pt>
                <c:pt idx="12">
                  <c:v>迭代三需求</c:v>
                </c:pt>
                <c:pt idx="13">
                  <c:v>迭代三设计</c:v>
                </c:pt>
                <c:pt idx="14">
                  <c:v>迭代三开发</c:v>
                </c:pt>
                <c:pt idx="15">
                  <c:v>迭代三测试</c:v>
                </c:pt>
                <c:pt idx="16">
                  <c:v>迭代四</c:v>
                </c:pt>
                <c:pt idx="17">
                  <c:v>迭代四需求</c:v>
                </c:pt>
                <c:pt idx="18">
                  <c:v>迭代四设计</c:v>
                </c:pt>
                <c:pt idx="19">
                  <c:v>迭代四开发</c:v>
                </c:pt>
                <c:pt idx="20">
                  <c:v>迭代四测试</c:v>
                </c:pt>
                <c:pt idx="21">
                  <c:v>迭代五</c:v>
                </c:pt>
                <c:pt idx="22">
                  <c:v>迭代五需求</c:v>
                </c:pt>
                <c:pt idx="23">
                  <c:v>迭代五设计</c:v>
                </c:pt>
                <c:pt idx="24">
                  <c:v>迭代五开发</c:v>
                </c:pt>
                <c:pt idx="25">
                  <c:v>迭代五测试</c:v>
                </c:pt>
                <c:pt idx="26">
                  <c:v>迭代六</c:v>
                </c:pt>
                <c:pt idx="27">
                  <c:v>迭代六需求</c:v>
                </c:pt>
                <c:pt idx="28">
                  <c:v>迭代六设计</c:v>
                </c:pt>
                <c:pt idx="29">
                  <c:v>迭代六开发</c:v>
                </c:pt>
                <c:pt idx="30">
                  <c:v>迭代六测试</c:v>
                </c:pt>
                <c:pt idx="31">
                  <c:v>系统集成与验收结项阶段</c:v>
                </c:pt>
              </c:strCache>
            </c:strRef>
          </c:cat>
          <c:val>
            <c:numRef>
              <c:f>人员统计!$C$61:$C$92</c:f>
              <c:numCache>
                <c:formatCode>General</c:formatCode>
                <c:ptCount val="32"/>
                <c:pt idx="0">
                  <c:v>6</c:v>
                </c:pt>
                <c:pt idx="1">
                  <c:v>8</c:v>
                </c:pt>
                <c:pt idx="2">
                  <c:v>8</c:v>
                </c:pt>
                <c:pt idx="3">
                  <c:v>8</c:v>
                </c:pt>
                <c:pt idx="4">
                  <c:v>8</c:v>
                </c:pt>
                <c:pt idx="5">
                  <c:v>8</c:v>
                </c:pt>
                <c:pt idx="6">
                  <c:v>9</c:v>
                </c:pt>
                <c:pt idx="7">
                  <c:v>10</c:v>
                </c:pt>
                <c:pt idx="8">
                  <c:v>10</c:v>
                </c:pt>
                <c:pt idx="9">
                  <c:v>10</c:v>
                </c:pt>
                <c:pt idx="10">
                  <c:v>10</c:v>
                </c:pt>
                <c:pt idx="11">
                  <c:v>16</c:v>
                </c:pt>
                <c:pt idx="12">
                  <c:v>15</c:v>
                </c:pt>
                <c:pt idx="13">
                  <c:v>16</c:v>
                </c:pt>
                <c:pt idx="14">
                  <c:v>18</c:v>
                </c:pt>
                <c:pt idx="15">
                  <c:v>20</c:v>
                </c:pt>
                <c:pt idx="16">
                  <c:v>18</c:v>
                </c:pt>
                <c:pt idx="17">
                  <c:v>18</c:v>
                </c:pt>
                <c:pt idx="18">
                  <c:v>18</c:v>
                </c:pt>
                <c:pt idx="19">
                  <c:v>18</c:v>
                </c:pt>
                <c:pt idx="20">
                  <c:v>18</c:v>
                </c:pt>
              </c:numCache>
            </c:numRef>
          </c:val>
        </c:ser>
        <c:dLbls>
          <c:showLegendKey val="0"/>
          <c:showVal val="0"/>
          <c:showCatName val="0"/>
          <c:showSerName val="0"/>
          <c:showPercent val="0"/>
          <c:showBubbleSize val="0"/>
        </c:dLbls>
        <c:gapWidth val="150"/>
        <c:axId val="305924800"/>
        <c:axId val="305925360"/>
      </c:barChart>
      <c:catAx>
        <c:axId val="305924800"/>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5925360"/>
        <c:crosses val="autoZero"/>
        <c:auto val="1"/>
        <c:lblAlgn val="ctr"/>
        <c:lblOffset val="100"/>
        <c:noMultiLvlLbl val="0"/>
      </c:catAx>
      <c:valAx>
        <c:axId val="305925360"/>
        <c:scaling>
          <c:orientation val="minMax"/>
        </c:scaling>
        <c:delete val="0"/>
        <c:axPos val="l"/>
        <c:majorGridlines/>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5924800"/>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各阶段人员变动率</a:t>
            </a:r>
          </a:p>
        </c:rich>
      </c:tx>
      <c:overlay val="0"/>
    </c:title>
    <c:autoTitleDeleted val="0"/>
    <c:plotArea>
      <c:layout>
        <c:manualLayout>
          <c:layoutTarget val="inner"/>
          <c:xMode val="edge"/>
          <c:yMode val="edge"/>
          <c:x val="9.6698510865595597E-2"/>
          <c:y val="9.5166029557508594E-2"/>
          <c:w val="0.76632706347337298"/>
          <c:h val="0.83333572929939803"/>
        </c:manualLayout>
      </c:layout>
      <c:lineChart>
        <c:grouping val="standard"/>
        <c:varyColors val="0"/>
        <c:ser>
          <c:idx val="0"/>
          <c:order val="0"/>
          <c:marker>
            <c:symbol val="none"/>
          </c:marker>
          <c:cat>
            <c:strRef>
              <c:f>人员统计!$I$100:$I$105</c:f>
              <c:strCache>
                <c:ptCount val="6"/>
                <c:pt idx="0">
                  <c:v>产品立项阶段</c:v>
                </c:pt>
                <c:pt idx="1">
                  <c:v>迭代一</c:v>
                </c:pt>
                <c:pt idx="2">
                  <c:v>迭代二</c:v>
                </c:pt>
                <c:pt idx="3">
                  <c:v>迭代三</c:v>
                </c:pt>
                <c:pt idx="4">
                  <c:v>迭代四</c:v>
                </c:pt>
                <c:pt idx="5">
                  <c:v>系统集成与验收结项阶段</c:v>
                </c:pt>
              </c:strCache>
            </c:strRef>
          </c:cat>
          <c:val>
            <c:numRef>
              <c:f>人员统计!$J$100:$J$105</c:f>
              <c:numCache>
                <c:formatCode>General</c:formatCode>
                <c:ptCount val="6"/>
                <c:pt idx="0" formatCode="0.00%">
                  <c:v>0</c:v>
                </c:pt>
                <c:pt idx="1">
                  <c:v>0</c:v>
                </c:pt>
                <c:pt idx="2">
                  <c:v>0.1111111111111111</c:v>
                </c:pt>
                <c:pt idx="3">
                  <c:v>0.22222222222222221</c:v>
                </c:pt>
                <c:pt idx="4">
                  <c:v>0</c:v>
                </c:pt>
                <c:pt idx="5" formatCode="0.00%">
                  <c:v>0</c:v>
                </c:pt>
              </c:numCache>
            </c:numRef>
          </c:val>
          <c:smooth val="0"/>
        </c:ser>
        <c:dLbls>
          <c:showLegendKey val="0"/>
          <c:showVal val="0"/>
          <c:showCatName val="0"/>
          <c:showSerName val="0"/>
          <c:showPercent val="0"/>
          <c:showBubbleSize val="0"/>
        </c:dLbls>
        <c:smooth val="0"/>
        <c:axId val="305927600"/>
        <c:axId val="305928160"/>
      </c:lineChart>
      <c:catAx>
        <c:axId val="305927600"/>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5928160"/>
        <c:crosses val="autoZero"/>
        <c:auto val="1"/>
        <c:lblAlgn val="ctr"/>
        <c:lblOffset val="100"/>
        <c:noMultiLvlLbl val="0"/>
      </c:catAx>
      <c:valAx>
        <c:axId val="305928160"/>
        <c:scaling>
          <c:orientation val="minMax"/>
        </c:scaling>
        <c:delete val="0"/>
        <c:axPos val="l"/>
        <c:majorGridlines/>
        <c:title>
          <c:overlay val="0"/>
          <c:txPr>
            <a:bodyPr rot="-5400000" spcFirstLastPara="0" vertOverflow="ellipsis" vert="horz" wrap="square" anchor="ctr" anchorCtr="1"/>
            <a:lstStyle/>
            <a:p>
              <a:pPr>
                <a:defRPr lang="zh-CN" sz="1000" b="1" i="0" u="none" strike="noStrike" kern="1200" baseline="0">
                  <a:solidFill>
                    <a:schemeClr val="tx1"/>
                  </a:solidFill>
                  <a:latin typeface="+mn-lt"/>
                  <a:ea typeface="+mn-ea"/>
                  <a:cs typeface="+mn-cs"/>
                </a:defRPr>
              </a:pPr>
              <a:endParaRPr lang="zh-CN"/>
            </a:p>
          </c:txPr>
        </c:title>
        <c:numFmt formatCode="0.00%"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5927600"/>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各角色技能系数</a:t>
            </a:r>
          </a:p>
        </c:rich>
      </c:tx>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dPt>
            <c:idx val="4"/>
            <c:invertIfNegative val="1"/>
            <c:bubble3D val="0"/>
          </c:dPt>
          <c:dPt>
            <c:idx val="5"/>
            <c:invertIfNegative val="1"/>
            <c:bubble3D val="0"/>
          </c:dPt>
          <c:dPt>
            <c:idx val="6"/>
            <c:invertIfNegative val="1"/>
            <c:bubble3D val="0"/>
          </c:dPt>
          <c:dPt>
            <c:idx val="7"/>
            <c:invertIfNegative val="1"/>
            <c:bubble3D val="0"/>
          </c:dPt>
          <c:dPt>
            <c:idx val="8"/>
            <c:invertIfNegative val="1"/>
            <c:bubble3D val="0"/>
          </c:dPt>
          <c:dLbls>
            <c:numFmt formatCode="#,##0.00_);[Red]\(#,##0.00\)" sourceLinked="0"/>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人员统计!$B$53:$J$53</c:f>
              <c:strCache>
                <c:ptCount val="9"/>
                <c:pt idx="0">
                  <c:v>项目经理</c:v>
                </c:pt>
                <c:pt idx="1">
                  <c:v>策划团队</c:v>
                </c:pt>
                <c:pt idx="2">
                  <c:v>需求分析</c:v>
                </c:pt>
                <c:pt idx="3">
                  <c:v>开发团队</c:v>
                </c:pt>
                <c:pt idx="4">
                  <c:v>测试团队</c:v>
                </c:pt>
                <c:pt idx="5">
                  <c:v>UI及美工团队</c:v>
                </c:pt>
                <c:pt idx="6">
                  <c:v>架构师团队</c:v>
                </c:pt>
                <c:pt idx="7">
                  <c:v>质量保证工程师</c:v>
                </c:pt>
                <c:pt idx="8">
                  <c:v>配置管理工程师</c:v>
                </c:pt>
              </c:strCache>
            </c:strRef>
          </c:cat>
          <c:val>
            <c:numRef>
              <c:f>人员统计!$B$54:$J$54</c:f>
              <c:numCache>
                <c:formatCode>0.00_);[Red]\(0.00\)</c:formatCode>
                <c:ptCount val="9"/>
                <c:pt idx="0">
                  <c:v>1.6</c:v>
                </c:pt>
                <c:pt idx="1">
                  <c:v>0</c:v>
                </c:pt>
                <c:pt idx="2">
                  <c:v>0</c:v>
                </c:pt>
                <c:pt idx="3">
                  <c:v>1.4833333333333336</c:v>
                </c:pt>
                <c:pt idx="4">
                  <c:v>1.3666666666666667</c:v>
                </c:pt>
                <c:pt idx="5">
                  <c:v>1.3666666666666665</c:v>
                </c:pt>
                <c:pt idx="6">
                  <c:v>1.6</c:v>
                </c:pt>
                <c:pt idx="7">
                  <c:v>1.6</c:v>
                </c:pt>
                <c:pt idx="8">
                  <c:v>1.25</c:v>
                </c:pt>
              </c:numCache>
            </c:numRef>
          </c:val>
        </c:ser>
        <c:dLbls>
          <c:showLegendKey val="0"/>
          <c:showVal val="0"/>
          <c:showCatName val="0"/>
          <c:showSerName val="0"/>
          <c:showPercent val="0"/>
          <c:showBubbleSize val="0"/>
        </c:dLbls>
        <c:gapWidth val="150"/>
        <c:axId val="305930400"/>
        <c:axId val="305930960"/>
      </c:barChart>
      <c:catAx>
        <c:axId val="305930400"/>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5930960"/>
        <c:crosses val="autoZero"/>
        <c:auto val="1"/>
        <c:lblAlgn val="ctr"/>
        <c:lblOffset val="100"/>
        <c:noMultiLvlLbl val="0"/>
      </c:catAx>
      <c:valAx>
        <c:axId val="305930960"/>
        <c:scaling>
          <c:orientation val="minMax"/>
        </c:scaling>
        <c:delete val="0"/>
        <c:axPos val="l"/>
        <c:majorGridlines/>
        <c:numFmt formatCode="0.00_);[Red]\(0.00\)"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05930400"/>
        <c:crosses val="autoZero"/>
        <c:crossBetween val="between"/>
      </c:valAx>
    </c:plotArea>
    <c:plotVisOnly val="1"/>
    <c:dispBlanksAs val="gap"/>
    <c:showDLblsOverMax val="0"/>
  </c:chart>
  <c:txPr>
    <a:bodyPr/>
    <a:lstStyle/>
    <a:p>
      <a:pPr>
        <a:defRPr lang="zh-CN"/>
      </a:pPr>
      <a:endParaRPr lang="zh-CN"/>
    </a:p>
  </c:txPr>
  <c:printSettings>
    <c:headerFooter/>
    <c:pageMargins b="0.75" l="0.7" r="0.7" t="0.75" header="0.3" footer="0.3"/>
    <c:pageSetup/>
  </c:printSettings>
</c:chartSpace>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Button"/>
</file>

<file path=xl/ctrlProps/ctrlProp7.xml><?xml version="1.0" encoding="utf-8"?>
<formControlPr xmlns="http://schemas.microsoft.com/office/spreadsheetml/2009/9/main" objectType="Button"/>
</file>

<file path=xl/ctrlProps/ctrlProp8.xml><?xml version="1.0" encoding="utf-8"?>
<formControlPr xmlns="http://schemas.microsoft.com/office/spreadsheetml/2009/9/main" objectType="Button"/>
</file>

<file path=xl/ctrlProps/ctrlProp9.xml><?xml version="1.0" encoding="utf-8"?>
<formControlPr xmlns="http://schemas.microsoft.com/office/spreadsheetml/2009/9/main" objectType="Button"/>
</file>

<file path=xl/ctrlProps/ctrlProp10.xml><?xml version="1.0" encoding="utf-8"?>
<formControlPr xmlns="http://schemas.microsoft.com/office/spreadsheetml/2009/9/main" objectType="Button"/>
</file>

<file path=xl/ctrlProps/ctrlProp11.xml><?xml version="1.0" encoding="utf-8"?>
<formControlPr xmlns="http://schemas.microsoft.com/office/spreadsheetml/2009/9/main" objectType="Button"/>
</file>

<file path=xl/ctrlProps/ctrlProp12.xml><?xml version="1.0" encoding="utf-8"?>
<formControlPr xmlns="http://schemas.microsoft.com/office/spreadsheetml/2009/9/main" objectType="Button"/>
</file>

<file path=xl/ctrlProps/ctrlProp13.xml><?xml version="1.0" encoding="utf-8"?>
<formControlPr xmlns="http://schemas.microsoft.com/office/spreadsheetml/2009/9/main" objectType="Button"/>
</file>

<file path=xl/ctrlProps/ctrlProp14.xml><?xml version="1.0" encoding="utf-8"?>
<formControlPr xmlns="http://schemas.microsoft.com/office/spreadsheetml/2009/9/main" objectType="Button"/>
</file>

<file path=xl/ctrlProps/ctrlProp15.xml><?xml version="1.0" encoding="utf-8"?>
<formControlPr xmlns="http://schemas.microsoft.com/office/spreadsheetml/2009/9/main" objectType="Button"/>
</file>

<file path=xl/ctrlProps/ctrlProp16.xml><?xml version="1.0" encoding="utf-8"?>
<formControlPr xmlns="http://schemas.microsoft.com/office/spreadsheetml/2009/9/main" objectType="Button"/>
</file>

<file path=xl/ctrlProps/ctrlProp17.xml><?xml version="1.0" encoding="utf-8"?>
<formControlPr xmlns="http://schemas.microsoft.com/office/spreadsheetml/2009/9/main" objectType="Button"/>
</file>

<file path=xl/ctrlProps/ctrlProp18.xml><?xml version="1.0" encoding="utf-8"?>
<formControlPr xmlns="http://schemas.microsoft.com/office/spreadsheetml/2009/9/main" objectType="Button"/>
</file>

<file path=xl/ctrlProps/ctrlProp19.xml><?xml version="1.0" encoding="utf-8"?>
<formControlPr xmlns="http://schemas.microsoft.com/office/spreadsheetml/2009/9/main" objectType="Button"/>
</file>

<file path=xl/ctrlProps/ctrlProp20.xml><?xml version="1.0" encoding="utf-8"?>
<formControlPr xmlns="http://schemas.microsoft.com/office/spreadsheetml/2009/9/main" objectType="Button"/>
</file>

<file path=xl/ctrlProps/ctrlProp21.xml><?xml version="1.0" encoding="utf-8"?>
<formControlPr xmlns="http://schemas.microsoft.com/office/spreadsheetml/2009/9/main" objectType="Button"/>
</file>

<file path=xl/ctrlProps/ctrlProp22.xml><?xml version="1.0" encoding="utf-8"?>
<formControlPr xmlns="http://schemas.microsoft.com/office/spreadsheetml/2009/9/main" objectType="Button"/>
</file>

<file path=xl/ctrlProps/ctrlProp23.xml><?xml version="1.0" encoding="utf-8"?>
<formControlPr xmlns="http://schemas.microsoft.com/office/spreadsheetml/2009/9/main" objectType="Button"/>
</file>

<file path=xl/ctrlProps/ctrlProp24.xml><?xml version="1.0" encoding="utf-8"?>
<formControlPr xmlns="http://schemas.microsoft.com/office/spreadsheetml/2009/9/main" objectType="Button"/>
</file>

<file path=xl/ctrlProps/ctrlProp25.xml><?xml version="1.0" encoding="utf-8"?>
<formControlPr xmlns="http://schemas.microsoft.com/office/spreadsheetml/2009/9/main" objectType="Button"/>
</file>

<file path=xl/ctrlProps/ctrlProp26.xml><?xml version="1.0" encoding="utf-8"?>
<formControlPr xmlns="http://schemas.microsoft.com/office/spreadsheetml/2009/9/main" objectType="Button"/>
</file>

<file path=xl/ctrlProps/ctrlProp27.xml><?xml version="1.0" encoding="utf-8"?>
<formControlPr xmlns="http://schemas.microsoft.com/office/spreadsheetml/2009/9/main" objectType="Button"/>
</file>

<file path=xl/ctrlProps/ctrlProp28.xml><?xml version="1.0" encoding="utf-8"?>
<formControlPr xmlns="http://schemas.microsoft.com/office/spreadsheetml/2009/9/main" objectType="Button"/>
</file>

<file path=xl/ctrlProps/ctrlProp29.xml><?xml version="1.0" encoding="utf-8"?>
<formControlPr xmlns="http://schemas.microsoft.com/office/spreadsheetml/2009/9/main" objectType="Button"/>
</file>

<file path=xl/ctrlProps/ctrlProp30.xml><?xml version="1.0" encoding="utf-8"?>
<formControlPr xmlns="http://schemas.microsoft.com/office/spreadsheetml/2009/9/main" objectType="Button"/>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5.xml.rels><?xml version="1.0" encoding="UTF-8" standalone="yes"?>
<Relationships xmlns="http://schemas.openxmlformats.org/package/2006/relationships"><Relationship Id="rId8" Type="http://schemas.openxmlformats.org/officeDocument/2006/relationships/chart" Target="../charts/chart20.xml"/><Relationship Id="rId3" Type="http://schemas.openxmlformats.org/officeDocument/2006/relationships/chart" Target="../charts/chart15.xml"/><Relationship Id="rId7" Type="http://schemas.openxmlformats.org/officeDocument/2006/relationships/chart" Target="../charts/chart19.xml"/><Relationship Id="rId12" Type="http://schemas.openxmlformats.org/officeDocument/2006/relationships/chart" Target="../charts/chart24.xml"/><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chart" Target="../charts/chart18.xml"/><Relationship Id="rId11" Type="http://schemas.openxmlformats.org/officeDocument/2006/relationships/chart" Target="../charts/chart23.xml"/><Relationship Id="rId5" Type="http://schemas.openxmlformats.org/officeDocument/2006/relationships/chart" Target="../charts/chart17.xml"/><Relationship Id="rId10" Type="http://schemas.openxmlformats.org/officeDocument/2006/relationships/chart" Target="../charts/chart22.xml"/><Relationship Id="rId4" Type="http://schemas.openxmlformats.org/officeDocument/2006/relationships/chart" Target="../charts/chart16.xml"/><Relationship Id="rId9" Type="http://schemas.openxmlformats.org/officeDocument/2006/relationships/chart" Target="../charts/chart21.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7.xml"/><Relationship Id="rId2" Type="http://schemas.openxmlformats.org/officeDocument/2006/relationships/chart" Target="../charts/chart26.xml"/><Relationship Id="rId1" Type="http://schemas.openxmlformats.org/officeDocument/2006/relationships/chart" Target="../charts/chart25.xml"/><Relationship Id="rId5" Type="http://schemas.openxmlformats.org/officeDocument/2006/relationships/chart" Target="../charts/chart29.xml"/><Relationship Id="rId4" Type="http://schemas.openxmlformats.org/officeDocument/2006/relationships/chart" Target="../charts/chart28.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8.xml.rels><?xml version="1.0" encoding="UTF-8" standalone="yes"?>
<Relationships xmlns="http://schemas.openxmlformats.org/package/2006/relationships"><Relationship Id="rId8" Type="http://schemas.openxmlformats.org/officeDocument/2006/relationships/chart" Target="../charts/chart40.xml"/><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 Type="http://schemas.openxmlformats.org/officeDocument/2006/relationships/chart" Target="../charts/chart38.xml"/><Relationship Id="rId21" Type="http://schemas.openxmlformats.org/officeDocument/2006/relationships/chart" Target="../charts/chart53.xml"/><Relationship Id="rId7" Type="http://schemas.openxmlformats.org/officeDocument/2006/relationships/image" Target="../media/image11.png"/><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2" Type="http://schemas.openxmlformats.org/officeDocument/2006/relationships/chart" Target="../charts/chart37.xml"/><Relationship Id="rId16" Type="http://schemas.openxmlformats.org/officeDocument/2006/relationships/chart" Target="../charts/chart48.xml"/><Relationship Id="rId20" Type="http://schemas.openxmlformats.org/officeDocument/2006/relationships/chart" Target="../charts/chart52.xml"/><Relationship Id="rId1" Type="http://schemas.openxmlformats.org/officeDocument/2006/relationships/chart" Target="../charts/chart36.xml"/><Relationship Id="rId6" Type="http://schemas.openxmlformats.org/officeDocument/2006/relationships/image" Target="../media/image10.png"/><Relationship Id="rId11" Type="http://schemas.openxmlformats.org/officeDocument/2006/relationships/chart" Target="../charts/chart43.xml"/><Relationship Id="rId24" Type="http://schemas.openxmlformats.org/officeDocument/2006/relationships/chart" Target="../charts/chart56.xml"/><Relationship Id="rId5" Type="http://schemas.openxmlformats.org/officeDocument/2006/relationships/image" Target="../media/image9.png"/><Relationship Id="rId15" Type="http://schemas.openxmlformats.org/officeDocument/2006/relationships/chart" Target="../charts/chart47.xml"/><Relationship Id="rId23" Type="http://schemas.openxmlformats.org/officeDocument/2006/relationships/chart" Target="../charts/chart55.xml"/><Relationship Id="rId10" Type="http://schemas.openxmlformats.org/officeDocument/2006/relationships/chart" Target="../charts/chart42.xml"/><Relationship Id="rId19" Type="http://schemas.openxmlformats.org/officeDocument/2006/relationships/chart" Target="../charts/chart51.xml"/><Relationship Id="rId4" Type="http://schemas.openxmlformats.org/officeDocument/2006/relationships/chart" Target="../charts/chart39.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s>
</file>

<file path=xl/drawings/_rels/drawing9.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chart" Target="../charts/chart60.xml"/></Relationships>
</file>

<file path=xl/drawings/_rels/drawing10.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3.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285750</xdr:colOff>
      <xdr:row>3</xdr:row>
      <xdr:rowOff>57150</xdr:rowOff>
    </xdr:to>
    <xdr:pic>
      <xdr:nvPicPr>
        <xdr:cNvPr id="3" name="图片 2" descr="国泰安新标志（彩色）"/>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1819" b="25455"/>
        <a:stretch>
          <a:fillRect/>
        </a:stretch>
      </xdr:blipFill>
      <xdr:spPr>
        <a:xfrm>
          <a:off x="0" y="0"/>
          <a:ext cx="1476375" cy="552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295275</xdr:colOff>
          <xdr:row>25</xdr:row>
          <xdr:rowOff>85725</xdr:rowOff>
        </xdr:from>
        <xdr:to>
          <xdr:col>3</xdr:col>
          <xdr:colOff>942975</xdr:colOff>
          <xdr:row>26</xdr:row>
          <xdr:rowOff>161925</xdr:rowOff>
        </xdr:to>
        <xdr:sp macro="" textlink="">
          <xdr:nvSpPr>
            <xdr:cNvPr id="66561" name="Button 1" hidden="1">
              <a:extLst>
                <a:ext uri="{63B3BB69-23CF-44E3-9099-C40C66FF867C}">
                  <a14:compatExt spid="_x0000_s6656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800" b="0" i="0" u="none" strike="noStrike" baseline="0">
                  <a:solidFill>
                    <a:srgbClr val="000000"/>
                  </a:solidFill>
                  <a:latin typeface="宋体"/>
                  <a:ea typeface="宋体"/>
                </a:rPr>
                <a:t>启用自带的单元格操作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27</xdr:row>
          <xdr:rowOff>66675</xdr:rowOff>
        </xdr:from>
        <xdr:to>
          <xdr:col>3</xdr:col>
          <xdr:colOff>942975</xdr:colOff>
          <xdr:row>28</xdr:row>
          <xdr:rowOff>142875</xdr:rowOff>
        </xdr:to>
        <xdr:sp macro="" textlink="">
          <xdr:nvSpPr>
            <xdr:cNvPr id="66562" name="Button 2" hidden="1">
              <a:extLst>
                <a:ext uri="{63B3BB69-23CF-44E3-9099-C40C66FF867C}">
                  <a14:compatExt spid="_x0000_s6656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800" b="0" i="0" u="none" strike="noStrike" baseline="0">
                  <a:solidFill>
                    <a:srgbClr val="000000"/>
                  </a:solidFill>
                  <a:latin typeface="宋体"/>
                  <a:ea typeface="宋体"/>
                </a:rPr>
                <a:t>禁止自带的单元格操作</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18</xdr:row>
      <xdr:rowOff>19050</xdr:rowOff>
    </xdr:from>
    <xdr:to>
      <xdr:col>20</xdr:col>
      <xdr:colOff>674621</xdr:colOff>
      <xdr:row>32</xdr:row>
      <xdr:rowOff>161607</xdr:rowOff>
    </xdr:to>
    <xdr:pic>
      <xdr:nvPicPr>
        <xdr:cNvPr id="4" name="图片 3"/>
        <xdr:cNvPicPr>
          <a:picLocks noChangeAspect="1"/>
        </xdr:cNvPicPr>
      </xdr:nvPicPr>
      <xdr:blipFill>
        <a:blip xmlns:r="http://schemas.openxmlformats.org/officeDocument/2006/relationships" r:embed="rId1"/>
        <a:stretch>
          <a:fillRect/>
        </a:stretch>
      </xdr:blipFill>
      <xdr:spPr>
        <a:xfrm>
          <a:off x="0" y="6736715"/>
          <a:ext cx="13228320" cy="2542540"/>
        </a:xfrm>
        <a:prstGeom prst="rect">
          <a:avLst/>
        </a:prstGeom>
      </xdr:spPr>
    </xdr:pic>
    <xdr:clientData/>
  </xdr:twoCellAnchor>
  <xdr:twoCellAnchor editAs="oneCell">
    <xdr:from>
      <xdr:col>0</xdr:col>
      <xdr:colOff>0</xdr:colOff>
      <xdr:row>33</xdr:row>
      <xdr:rowOff>76200</xdr:rowOff>
    </xdr:from>
    <xdr:to>
      <xdr:col>20</xdr:col>
      <xdr:colOff>436526</xdr:colOff>
      <xdr:row>56</xdr:row>
      <xdr:rowOff>113802</xdr:rowOff>
    </xdr:to>
    <xdr:pic>
      <xdr:nvPicPr>
        <xdr:cNvPr id="5" name="图片 4"/>
        <xdr:cNvPicPr>
          <a:picLocks noChangeAspect="1"/>
        </xdr:cNvPicPr>
      </xdr:nvPicPr>
      <xdr:blipFill>
        <a:blip xmlns:r="http://schemas.openxmlformats.org/officeDocument/2006/relationships" r:embed="rId2"/>
        <a:stretch>
          <a:fillRect/>
        </a:stretch>
      </xdr:blipFill>
      <xdr:spPr>
        <a:xfrm>
          <a:off x="0" y="9365615"/>
          <a:ext cx="12990195" cy="3980815"/>
        </a:xfrm>
        <a:prstGeom prst="rect">
          <a:avLst/>
        </a:prstGeom>
      </xdr:spPr>
    </xdr:pic>
    <xdr:clientData/>
  </xdr:twoCellAnchor>
  <xdr:twoCellAnchor editAs="oneCell">
    <xdr:from>
      <xdr:col>0</xdr:col>
      <xdr:colOff>0</xdr:colOff>
      <xdr:row>57</xdr:row>
      <xdr:rowOff>9525</xdr:rowOff>
    </xdr:from>
    <xdr:to>
      <xdr:col>20</xdr:col>
      <xdr:colOff>284145</xdr:colOff>
      <xdr:row>73</xdr:row>
      <xdr:rowOff>47277</xdr:rowOff>
    </xdr:to>
    <xdr:pic>
      <xdr:nvPicPr>
        <xdr:cNvPr id="7" name="图片 6"/>
        <xdr:cNvPicPr>
          <a:picLocks noChangeAspect="1"/>
        </xdr:cNvPicPr>
      </xdr:nvPicPr>
      <xdr:blipFill>
        <a:blip xmlns:r="http://schemas.openxmlformats.org/officeDocument/2006/relationships" r:embed="rId3"/>
        <a:stretch>
          <a:fillRect/>
        </a:stretch>
      </xdr:blipFill>
      <xdr:spPr>
        <a:xfrm>
          <a:off x="0" y="13413740"/>
          <a:ext cx="12837795" cy="2780665"/>
        </a:xfrm>
        <a:prstGeom prst="rect">
          <a:avLst/>
        </a:prstGeom>
      </xdr:spPr>
    </xdr:pic>
    <xdr:clientData/>
  </xdr:twoCellAnchor>
  <xdr:twoCellAnchor editAs="oneCell">
    <xdr:from>
      <xdr:col>0</xdr:col>
      <xdr:colOff>0</xdr:colOff>
      <xdr:row>57</xdr:row>
      <xdr:rowOff>9525</xdr:rowOff>
    </xdr:from>
    <xdr:to>
      <xdr:col>20</xdr:col>
      <xdr:colOff>684145</xdr:colOff>
      <xdr:row>72</xdr:row>
      <xdr:rowOff>85394</xdr:rowOff>
    </xdr:to>
    <xdr:pic>
      <xdr:nvPicPr>
        <xdr:cNvPr id="8" name="图片 7"/>
        <xdr:cNvPicPr>
          <a:picLocks noChangeAspect="1"/>
        </xdr:cNvPicPr>
      </xdr:nvPicPr>
      <xdr:blipFill>
        <a:blip xmlns:r="http://schemas.openxmlformats.org/officeDocument/2006/relationships" r:embed="rId4"/>
        <a:stretch>
          <a:fillRect/>
        </a:stretch>
      </xdr:blipFill>
      <xdr:spPr>
        <a:xfrm>
          <a:off x="0" y="13413740"/>
          <a:ext cx="13237845" cy="2647315"/>
        </a:xfrm>
        <a:prstGeom prst="rect">
          <a:avLst/>
        </a:prstGeom>
      </xdr:spPr>
    </xdr:pic>
    <xdr:clientData/>
  </xdr:twoCellAnchor>
  <xdr:twoCellAnchor editAs="oneCell">
    <xdr:from>
      <xdr:col>0</xdr:col>
      <xdr:colOff>0</xdr:colOff>
      <xdr:row>75</xdr:row>
      <xdr:rowOff>28575</xdr:rowOff>
    </xdr:from>
    <xdr:to>
      <xdr:col>20</xdr:col>
      <xdr:colOff>922240</xdr:colOff>
      <xdr:row>90</xdr:row>
      <xdr:rowOff>133015</xdr:rowOff>
    </xdr:to>
    <xdr:pic>
      <xdr:nvPicPr>
        <xdr:cNvPr id="10" name="图片 9"/>
        <xdr:cNvPicPr>
          <a:picLocks noChangeAspect="1"/>
        </xdr:cNvPicPr>
      </xdr:nvPicPr>
      <xdr:blipFill>
        <a:blip xmlns:r="http://schemas.openxmlformats.org/officeDocument/2006/relationships" r:embed="rId5"/>
        <a:stretch>
          <a:fillRect/>
        </a:stretch>
      </xdr:blipFill>
      <xdr:spPr>
        <a:xfrm>
          <a:off x="0" y="16518890"/>
          <a:ext cx="13475970" cy="2675890"/>
        </a:xfrm>
        <a:prstGeom prst="rect">
          <a:avLst/>
        </a:prstGeom>
      </xdr:spPr>
    </xdr:pic>
    <xdr:clientData/>
  </xdr:twoCellAnchor>
  <xdr:twoCellAnchor editAs="oneCell">
    <xdr:from>
      <xdr:col>0</xdr:col>
      <xdr:colOff>0</xdr:colOff>
      <xdr:row>92</xdr:row>
      <xdr:rowOff>66675</xdr:rowOff>
    </xdr:from>
    <xdr:to>
      <xdr:col>20</xdr:col>
      <xdr:colOff>931764</xdr:colOff>
      <xdr:row>103</xdr:row>
      <xdr:rowOff>133106</xdr:rowOff>
    </xdr:to>
    <xdr:pic>
      <xdr:nvPicPr>
        <xdr:cNvPr id="12" name="图片 11"/>
        <xdr:cNvPicPr>
          <a:picLocks noChangeAspect="1"/>
        </xdr:cNvPicPr>
      </xdr:nvPicPr>
      <xdr:blipFill>
        <a:blip xmlns:r="http://schemas.openxmlformats.org/officeDocument/2006/relationships" r:embed="rId6"/>
        <a:stretch>
          <a:fillRect/>
        </a:stretch>
      </xdr:blipFill>
      <xdr:spPr>
        <a:xfrm>
          <a:off x="0" y="19471640"/>
          <a:ext cx="13485495" cy="195199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10</xdr:col>
      <xdr:colOff>809625</xdr:colOff>
      <xdr:row>22</xdr:row>
      <xdr:rowOff>104775</xdr:rowOff>
    </xdr:from>
    <xdr:to>
      <xdr:col>18</xdr:col>
      <xdr:colOff>9525</xdr:colOff>
      <xdr:row>32</xdr:row>
      <xdr:rowOff>133350</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809625</xdr:colOff>
      <xdr:row>47</xdr:row>
      <xdr:rowOff>104775</xdr:rowOff>
    </xdr:from>
    <xdr:to>
      <xdr:col>18</xdr:col>
      <xdr:colOff>9525</xdr:colOff>
      <xdr:row>57</xdr:row>
      <xdr:rowOff>133350</xdr:rowOff>
    </xdr:to>
    <xdr:graphicFrame macro="">
      <xdr:nvGraphicFramePr>
        <xdr:cNvPr id="7" name="图表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800100</xdr:colOff>
      <xdr:row>62</xdr:row>
      <xdr:rowOff>95250</xdr:rowOff>
    </xdr:from>
    <xdr:to>
      <xdr:col>18</xdr:col>
      <xdr:colOff>19050</xdr:colOff>
      <xdr:row>72</xdr:row>
      <xdr:rowOff>9525</xdr:rowOff>
    </xdr:to>
    <xdr:graphicFrame macro="">
      <xdr:nvGraphicFramePr>
        <xdr:cNvPr id="8" name="图表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809625</xdr:colOff>
      <xdr:row>73</xdr:row>
      <xdr:rowOff>104775</xdr:rowOff>
    </xdr:from>
    <xdr:to>
      <xdr:col>18</xdr:col>
      <xdr:colOff>9525</xdr:colOff>
      <xdr:row>83</xdr:row>
      <xdr:rowOff>133350</xdr:rowOff>
    </xdr:to>
    <xdr:graphicFrame macro="">
      <xdr:nvGraphicFramePr>
        <xdr:cNvPr id="9" name="图表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0</xdr:colOff>
      <xdr:row>11</xdr:row>
      <xdr:rowOff>123825</xdr:rowOff>
    </xdr:from>
    <xdr:to>
      <xdr:col>18</xdr:col>
      <xdr:colOff>57150</xdr:colOff>
      <xdr:row>21</xdr:row>
      <xdr:rowOff>76200</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800100</xdr:colOff>
      <xdr:row>37</xdr:row>
      <xdr:rowOff>47625</xdr:rowOff>
    </xdr:from>
    <xdr:to>
      <xdr:col>18</xdr:col>
      <xdr:colOff>0</xdr:colOff>
      <xdr:row>47</xdr:row>
      <xdr:rowOff>0</xdr:rowOff>
    </xdr:to>
    <xdr:graphicFrame macro="">
      <xdr:nvGraphicFramePr>
        <xdr:cNvPr id="5"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809625</xdr:colOff>
      <xdr:row>98</xdr:row>
      <xdr:rowOff>104775</xdr:rowOff>
    </xdr:from>
    <xdr:to>
      <xdr:col>18</xdr:col>
      <xdr:colOff>9525</xdr:colOff>
      <xdr:row>108</xdr:row>
      <xdr:rowOff>133350</xdr:rowOff>
    </xdr:to>
    <xdr:graphicFrame macro="">
      <xdr:nvGraphicFramePr>
        <xdr:cNvPr id="10" name="图表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0</xdr:colOff>
      <xdr:row>87</xdr:row>
      <xdr:rowOff>123825</xdr:rowOff>
    </xdr:from>
    <xdr:to>
      <xdr:col>18</xdr:col>
      <xdr:colOff>57150</xdr:colOff>
      <xdr:row>97</xdr:row>
      <xdr:rowOff>76200</xdr:rowOff>
    </xdr:to>
    <xdr:graphicFrame macro="">
      <xdr:nvGraphicFramePr>
        <xdr:cNvPr id="11" name="图表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10</xdr:col>
      <xdr:colOff>809625</xdr:colOff>
      <xdr:row>123</xdr:row>
      <xdr:rowOff>104775</xdr:rowOff>
    </xdr:from>
    <xdr:to>
      <xdr:col>18</xdr:col>
      <xdr:colOff>9525</xdr:colOff>
      <xdr:row>133</xdr:row>
      <xdr:rowOff>133350</xdr:rowOff>
    </xdr:to>
    <xdr:graphicFrame macro="">
      <xdr:nvGraphicFramePr>
        <xdr:cNvPr id="12" name="图表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11</xdr:col>
      <xdr:colOff>0</xdr:colOff>
      <xdr:row>112</xdr:row>
      <xdr:rowOff>123825</xdr:rowOff>
    </xdr:from>
    <xdr:to>
      <xdr:col>18</xdr:col>
      <xdr:colOff>57150</xdr:colOff>
      <xdr:row>122</xdr:row>
      <xdr:rowOff>76200</xdr:rowOff>
    </xdr:to>
    <xdr:graphicFrame macro="">
      <xdr:nvGraphicFramePr>
        <xdr:cNvPr id="13" name="图表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xdr:col>
      <xdr:colOff>809625</xdr:colOff>
      <xdr:row>148</xdr:row>
      <xdr:rowOff>104775</xdr:rowOff>
    </xdr:from>
    <xdr:to>
      <xdr:col>18</xdr:col>
      <xdr:colOff>9525</xdr:colOff>
      <xdr:row>158</xdr:row>
      <xdr:rowOff>133350</xdr:rowOff>
    </xdr:to>
    <xdr:graphicFrame macro="">
      <xdr:nvGraphicFramePr>
        <xdr:cNvPr id="14" name="图表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11</xdr:col>
      <xdr:colOff>0</xdr:colOff>
      <xdr:row>137</xdr:row>
      <xdr:rowOff>123825</xdr:rowOff>
    </xdr:from>
    <xdr:to>
      <xdr:col>18</xdr:col>
      <xdr:colOff>57150</xdr:colOff>
      <xdr:row>147</xdr:row>
      <xdr:rowOff>76200</xdr:rowOff>
    </xdr:to>
    <xdr:graphicFrame macro="">
      <xdr:nvGraphicFramePr>
        <xdr:cNvPr id="15" name="图表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152400</xdr:colOff>
      <xdr:row>26</xdr:row>
      <xdr:rowOff>99695</xdr:rowOff>
    </xdr:from>
    <xdr:to>
      <xdr:col>12</xdr:col>
      <xdr:colOff>514350</xdr:colOff>
      <xdr:row>45</xdr:row>
      <xdr:rowOff>18733</xdr:rowOff>
    </xdr:to>
    <xdr:graphicFrame macro="">
      <xdr:nvGraphicFramePr>
        <xdr:cNvPr id="5"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152400</xdr:colOff>
      <xdr:row>67</xdr:row>
      <xdr:rowOff>90487</xdr:rowOff>
    </xdr:from>
    <xdr:to>
      <xdr:col>12</xdr:col>
      <xdr:colOff>514350</xdr:colOff>
      <xdr:row>86</xdr:row>
      <xdr:rowOff>9525</xdr:rowOff>
    </xdr:to>
    <xdr:graphicFrame macro="">
      <xdr:nvGraphicFramePr>
        <xdr:cNvPr id="7" name="图表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152400</xdr:colOff>
      <xdr:row>112</xdr:row>
      <xdr:rowOff>90487</xdr:rowOff>
    </xdr:from>
    <xdr:to>
      <xdr:col>12</xdr:col>
      <xdr:colOff>514350</xdr:colOff>
      <xdr:row>131</xdr:row>
      <xdr:rowOff>9525</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152400</xdr:colOff>
      <xdr:row>157</xdr:row>
      <xdr:rowOff>90487</xdr:rowOff>
    </xdr:from>
    <xdr:to>
      <xdr:col>12</xdr:col>
      <xdr:colOff>514350</xdr:colOff>
      <xdr:row>176</xdr:row>
      <xdr:rowOff>9525</xdr:rowOff>
    </xdr:to>
    <xdr:graphicFrame macro="">
      <xdr:nvGraphicFramePr>
        <xdr:cNvPr id="9" name="图表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152400</xdr:colOff>
      <xdr:row>202</xdr:row>
      <xdr:rowOff>90487</xdr:rowOff>
    </xdr:from>
    <xdr:to>
      <xdr:col>12</xdr:col>
      <xdr:colOff>514350</xdr:colOff>
      <xdr:row>221</xdr:row>
      <xdr:rowOff>9525</xdr:rowOff>
    </xdr:to>
    <xdr:graphicFrame macro="">
      <xdr:nvGraphicFramePr>
        <xdr:cNvPr id="11" name="图表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152400</xdr:colOff>
      <xdr:row>247</xdr:row>
      <xdr:rowOff>90487</xdr:rowOff>
    </xdr:from>
    <xdr:to>
      <xdr:col>12</xdr:col>
      <xdr:colOff>514350</xdr:colOff>
      <xdr:row>266</xdr:row>
      <xdr:rowOff>9525</xdr:rowOff>
    </xdr:to>
    <xdr:graphicFrame macro="">
      <xdr:nvGraphicFramePr>
        <xdr:cNvPr id="13" name="图表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152400</xdr:colOff>
      <xdr:row>292</xdr:row>
      <xdr:rowOff>90487</xdr:rowOff>
    </xdr:from>
    <xdr:to>
      <xdr:col>12</xdr:col>
      <xdr:colOff>514350</xdr:colOff>
      <xdr:row>311</xdr:row>
      <xdr:rowOff>9525</xdr:rowOff>
    </xdr:to>
    <xdr:graphicFrame macro="">
      <xdr:nvGraphicFramePr>
        <xdr:cNvPr id="15" name="图表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20</xdr:col>
      <xdr:colOff>680842</xdr:colOff>
      <xdr:row>26</xdr:row>
      <xdr:rowOff>0</xdr:rowOff>
    </xdr:from>
    <xdr:to>
      <xdr:col>29</xdr:col>
      <xdr:colOff>149711</xdr:colOff>
      <xdr:row>43</xdr:row>
      <xdr:rowOff>101973</xdr:rowOff>
    </xdr:to>
    <xdr:graphicFrame macro="">
      <xdr:nvGraphicFramePr>
        <xdr:cNvPr id="19" name="图表 18"/>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13</xdr:col>
      <xdr:colOff>504266</xdr:colOff>
      <xdr:row>67</xdr:row>
      <xdr:rowOff>151100</xdr:rowOff>
    </xdr:from>
    <xdr:to>
      <xdr:col>21</xdr:col>
      <xdr:colOff>347340</xdr:colOff>
      <xdr:row>86</xdr:row>
      <xdr:rowOff>33618</xdr:rowOff>
    </xdr:to>
    <xdr:graphicFrame macro="">
      <xdr:nvGraphicFramePr>
        <xdr:cNvPr id="20" name="图表 19"/>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13</xdr:col>
      <xdr:colOff>470646</xdr:colOff>
      <xdr:row>112</xdr:row>
      <xdr:rowOff>92719</xdr:rowOff>
    </xdr:from>
    <xdr:to>
      <xdr:col>21</xdr:col>
      <xdr:colOff>607470</xdr:colOff>
      <xdr:row>131</xdr:row>
      <xdr:rowOff>71878</xdr:rowOff>
    </xdr:to>
    <xdr:graphicFrame macro="">
      <xdr:nvGraphicFramePr>
        <xdr:cNvPr id="21" name="图表 20"/>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13</xdr:col>
      <xdr:colOff>437029</xdr:colOff>
      <xdr:row>157</xdr:row>
      <xdr:rowOff>36405</xdr:rowOff>
    </xdr:from>
    <xdr:to>
      <xdr:col>21</xdr:col>
      <xdr:colOff>558886</xdr:colOff>
      <xdr:row>176</xdr:row>
      <xdr:rowOff>8244</xdr:rowOff>
    </xdr:to>
    <xdr:graphicFrame macro="">
      <xdr:nvGraphicFramePr>
        <xdr:cNvPr id="22" name="图表 21"/>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12</xdr:col>
      <xdr:colOff>728381</xdr:colOff>
      <xdr:row>202</xdr:row>
      <xdr:rowOff>70753</xdr:rowOff>
    </xdr:from>
    <xdr:to>
      <xdr:col>21</xdr:col>
      <xdr:colOff>177885</xdr:colOff>
      <xdr:row>221</xdr:row>
      <xdr:rowOff>75479</xdr:rowOff>
    </xdr:to>
    <xdr:graphicFrame macro="">
      <xdr:nvGraphicFramePr>
        <xdr:cNvPr id="23" name="图表 22"/>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9</xdr:col>
      <xdr:colOff>571500</xdr:colOff>
      <xdr:row>65</xdr:row>
      <xdr:rowOff>66675</xdr:rowOff>
    </xdr:from>
    <xdr:to>
      <xdr:col>14</xdr:col>
      <xdr:colOff>457200</xdr:colOff>
      <xdr:row>81</xdr:row>
      <xdr:rowOff>123825</xdr:rowOff>
    </xdr:to>
    <xdr:graphicFrame macro="">
      <xdr:nvGraphicFramePr>
        <xdr:cNvPr id="2"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285751</xdr:colOff>
      <xdr:row>43</xdr:row>
      <xdr:rowOff>133350</xdr:rowOff>
    </xdr:from>
    <xdr:to>
      <xdr:col>6</xdr:col>
      <xdr:colOff>895351</xdr:colOff>
      <xdr:row>56</xdr:row>
      <xdr:rowOff>142875</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7</xdr:col>
          <xdr:colOff>9525</xdr:colOff>
          <xdr:row>43</xdr:row>
          <xdr:rowOff>171450</xdr:rowOff>
        </xdr:from>
        <xdr:to>
          <xdr:col>7</xdr:col>
          <xdr:colOff>676275</xdr:colOff>
          <xdr:row>45</xdr:row>
          <xdr:rowOff>133350</xdr:rowOff>
        </xdr:to>
        <xdr:sp macro="" textlink="">
          <xdr:nvSpPr>
            <xdr:cNvPr id="58371" name="Button 3" hidden="1">
              <a:extLst>
                <a:ext uri="{63B3BB69-23CF-44E3-9099-C40C66FF867C}">
                  <a14:compatExt spid="_x0000_s5837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增加周次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46</xdr:row>
          <xdr:rowOff>28575</xdr:rowOff>
        </xdr:from>
        <xdr:to>
          <xdr:col>7</xdr:col>
          <xdr:colOff>685800</xdr:colOff>
          <xdr:row>47</xdr:row>
          <xdr:rowOff>171450</xdr:rowOff>
        </xdr:to>
        <xdr:sp macro="" textlink="">
          <xdr:nvSpPr>
            <xdr:cNvPr id="58372" name="Button 4" hidden="1">
              <a:extLst>
                <a:ext uri="{63B3BB69-23CF-44E3-9099-C40C66FF867C}">
                  <a14:compatExt spid="_x0000_s5837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删除周次</a:t>
              </a:r>
            </a:p>
          </xdr:txBody>
        </xdr:sp>
        <xdr:clientData fPrintsWithSheet="0"/>
      </xdr:twoCellAnchor>
    </mc:Choice>
    <mc:Fallback/>
  </mc:AlternateContent>
  <xdr:oneCellAnchor>
    <xdr:from>
      <xdr:col>12</xdr:col>
      <xdr:colOff>614045</xdr:colOff>
      <xdr:row>1</xdr:row>
      <xdr:rowOff>114300</xdr:rowOff>
    </xdr:from>
    <xdr:ext cx="6410325" cy="3000375"/>
    <xdr:graphicFrame macro="">
      <xdr:nvGraphicFramePr>
        <xdr:cNvPr id="6" name="图表 5"/>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12</xdr:col>
      <xdr:colOff>373380</xdr:colOff>
      <xdr:row>19</xdr:row>
      <xdr:rowOff>50165</xdr:rowOff>
    </xdr:from>
    <xdr:ext cx="6467475" cy="3000375"/>
    <xdr:graphicFrame macro="">
      <xdr:nvGraphicFramePr>
        <xdr:cNvPr id="7" name="图表 6"/>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oneCellAnchor>
  <xdr:oneCellAnchor>
    <xdr:from>
      <xdr:col>14</xdr:col>
      <xdr:colOff>113030</xdr:colOff>
      <xdr:row>43</xdr:row>
      <xdr:rowOff>13335</xdr:rowOff>
    </xdr:from>
    <xdr:ext cx="6410325" cy="3000375"/>
    <xdr:graphicFrame macro="">
      <xdr:nvGraphicFramePr>
        <xdr:cNvPr id="8" name="图表 7"/>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one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114300</xdr:colOff>
          <xdr:row>15</xdr:row>
          <xdr:rowOff>104775</xdr:rowOff>
        </xdr:from>
        <xdr:to>
          <xdr:col>1</xdr:col>
          <xdr:colOff>266700</xdr:colOff>
          <xdr:row>17</xdr:row>
          <xdr:rowOff>19050</xdr:rowOff>
        </xdr:to>
        <xdr:sp macro="" textlink="">
          <xdr:nvSpPr>
            <xdr:cNvPr id="131073" name="Button 1" hidden="1">
              <a:extLst>
                <a:ext uri="{63B3BB69-23CF-44E3-9099-C40C66FF867C}">
                  <a14:compatExt spid="_x0000_s13107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增加评审次数</a:t>
              </a:r>
            </a:p>
          </xdr:txBody>
        </xdr:sp>
        <xdr:clientData fPrintsWithSheet="0"/>
      </xdr:twoCellAnchor>
    </mc:Choice>
    <mc:Fallback/>
  </mc:AlternateContent>
  <xdr:twoCellAnchor editAs="oneCell">
    <xdr:from>
      <xdr:col>1</xdr:col>
      <xdr:colOff>619125</xdr:colOff>
      <xdr:row>15</xdr:row>
      <xdr:rowOff>95250</xdr:rowOff>
    </xdr:from>
    <xdr:to>
      <xdr:col>8</xdr:col>
      <xdr:colOff>1485900</xdr:colOff>
      <xdr:row>28</xdr:row>
      <xdr:rowOff>276225</xdr:rowOff>
    </xdr:to>
    <xdr:graphicFrame macro="">
      <xdr:nvGraphicFramePr>
        <xdr:cNvPr id="3" name="图表 2"/>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95250</xdr:colOff>
          <xdr:row>43</xdr:row>
          <xdr:rowOff>47625</xdr:rowOff>
        </xdr:from>
        <xdr:to>
          <xdr:col>1</xdr:col>
          <xdr:colOff>257175</xdr:colOff>
          <xdr:row>44</xdr:row>
          <xdr:rowOff>142875</xdr:rowOff>
        </xdr:to>
        <xdr:sp macro="" textlink="">
          <xdr:nvSpPr>
            <xdr:cNvPr id="131074" name="Button 2" hidden="1">
              <a:extLst>
                <a:ext uri="{63B3BB69-23CF-44E3-9099-C40C66FF867C}">
                  <a14:compatExt spid="_x0000_s13107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增加评审次数</a:t>
              </a:r>
            </a:p>
          </xdr:txBody>
        </xdr:sp>
        <xdr:clientData fPrintsWithSheet="0"/>
      </xdr:twoCellAnchor>
    </mc:Choice>
    <mc:Fallback/>
  </mc:AlternateContent>
  <xdr:twoCellAnchor editAs="oneCell">
    <xdr:from>
      <xdr:col>1</xdr:col>
      <xdr:colOff>552450</xdr:colOff>
      <xdr:row>42</xdr:row>
      <xdr:rowOff>85725</xdr:rowOff>
    </xdr:from>
    <xdr:to>
      <xdr:col>8</xdr:col>
      <xdr:colOff>1476375</xdr:colOff>
      <xdr:row>57</xdr:row>
      <xdr:rowOff>19050</xdr:rowOff>
    </xdr:to>
    <xdr:graphicFrame macro="">
      <xdr:nvGraphicFramePr>
        <xdr:cNvPr id="5" name="图表 4"/>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85725</xdr:colOff>
          <xdr:row>71</xdr:row>
          <xdr:rowOff>104775</xdr:rowOff>
        </xdr:from>
        <xdr:to>
          <xdr:col>1</xdr:col>
          <xdr:colOff>238125</xdr:colOff>
          <xdr:row>73</xdr:row>
          <xdr:rowOff>57150</xdr:rowOff>
        </xdr:to>
        <xdr:sp macro="" textlink="">
          <xdr:nvSpPr>
            <xdr:cNvPr id="131075" name="Button 3" hidden="1">
              <a:extLst>
                <a:ext uri="{63B3BB69-23CF-44E3-9099-C40C66FF867C}">
                  <a14:compatExt spid="_x0000_s13107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增加评审次数</a:t>
              </a:r>
            </a:p>
          </xdr:txBody>
        </xdr:sp>
        <xdr:clientData fPrintsWithSheet="0"/>
      </xdr:twoCellAnchor>
    </mc:Choice>
    <mc:Fallback/>
  </mc:AlternateContent>
  <xdr:twoCellAnchor editAs="oneCell">
    <xdr:from>
      <xdr:col>1</xdr:col>
      <xdr:colOff>390525</xdr:colOff>
      <xdr:row>71</xdr:row>
      <xdr:rowOff>66675</xdr:rowOff>
    </xdr:from>
    <xdr:to>
      <xdr:col>8</xdr:col>
      <xdr:colOff>1371600</xdr:colOff>
      <xdr:row>86</xdr:row>
      <xdr:rowOff>133350</xdr:rowOff>
    </xdr:to>
    <xdr:graphicFrame macro="">
      <xdr:nvGraphicFramePr>
        <xdr:cNvPr id="7" name="图表 6"/>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104775</xdr:colOff>
          <xdr:row>101</xdr:row>
          <xdr:rowOff>76200</xdr:rowOff>
        </xdr:from>
        <xdr:to>
          <xdr:col>1</xdr:col>
          <xdr:colOff>295275</xdr:colOff>
          <xdr:row>103</xdr:row>
          <xdr:rowOff>19050</xdr:rowOff>
        </xdr:to>
        <xdr:sp macro="" textlink="">
          <xdr:nvSpPr>
            <xdr:cNvPr id="131076" name="Button 4" hidden="1">
              <a:extLst>
                <a:ext uri="{63B3BB69-23CF-44E3-9099-C40C66FF867C}">
                  <a14:compatExt spid="_x0000_s13107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增加评审次数</a:t>
              </a:r>
            </a:p>
          </xdr:txBody>
        </xdr:sp>
        <xdr:clientData fPrintsWithSheet="0"/>
      </xdr:twoCellAnchor>
    </mc:Choice>
    <mc:Fallback/>
  </mc:AlternateContent>
  <xdr:twoCellAnchor editAs="oneCell">
    <xdr:from>
      <xdr:col>1</xdr:col>
      <xdr:colOff>361950</xdr:colOff>
      <xdr:row>101</xdr:row>
      <xdr:rowOff>57150</xdr:rowOff>
    </xdr:from>
    <xdr:to>
      <xdr:col>8</xdr:col>
      <xdr:colOff>1343025</xdr:colOff>
      <xdr:row>115</xdr:row>
      <xdr:rowOff>66675</xdr:rowOff>
    </xdr:to>
    <xdr:graphicFrame macro="">
      <xdr:nvGraphicFramePr>
        <xdr:cNvPr id="9" name="图表 8"/>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200025</xdr:colOff>
          <xdr:row>132</xdr:row>
          <xdr:rowOff>85725</xdr:rowOff>
        </xdr:from>
        <xdr:to>
          <xdr:col>1</xdr:col>
          <xdr:colOff>342900</xdr:colOff>
          <xdr:row>133</xdr:row>
          <xdr:rowOff>9525</xdr:rowOff>
        </xdr:to>
        <xdr:sp macro="" textlink="">
          <xdr:nvSpPr>
            <xdr:cNvPr id="131077" name="Button 5" hidden="1">
              <a:extLst>
                <a:ext uri="{63B3BB69-23CF-44E3-9099-C40C66FF867C}">
                  <a14:compatExt spid="_x0000_s13107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增加走查次数</a:t>
              </a:r>
            </a:p>
          </xdr:txBody>
        </xdr:sp>
        <xdr:clientData fPrintsWithSheet="0"/>
      </xdr:twoCellAnchor>
    </mc:Choice>
    <mc:Fallback/>
  </mc:AlternateContent>
  <xdr:twoCellAnchor editAs="oneCell">
    <xdr:from>
      <xdr:col>1</xdr:col>
      <xdr:colOff>438150</xdr:colOff>
      <xdr:row>132</xdr:row>
      <xdr:rowOff>57150</xdr:rowOff>
    </xdr:from>
    <xdr:to>
      <xdr:col>8</xdr:col>
      <xdr:colOff>1419225</xdr:colOff>
      <xdr:row>144</xdr:row>
      <xdr:rowOff>114300</xdr:rowOff>
    </xdr:to>
    <xdr:graphicFrame macro="">
      <xdr:nvGraphicFramePr>
        <xdr:cNvPr id="11" name="图表 10"/>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114300</xdr:colOff>
          <xdr:row>17</xdr:row>
          <xdr:rowOff>85725</xdr:rowOff>
        </xdr:from>
        <xdr:to>
          <xdr:col>1</xdr:col>
          <xdr:colOff>266700</xdr:colOff>
          <xdr:row>19</xdr:row>
          <xdr:rowOff>0</xdr:rowOff>
        </xdr:to>
        <xdr:sp macro="" textlink="">
          <xdr:nvSpPr>
            <xdr:cNvPr id="131078" name="Button 6" hidden="1">
              <a:extLst>
                <a:ext uri="{63B3BB69-23CF-44E3-9099-C40C66FF867C}">
                  <a14:compatExt spid="_x0000_s13107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删除评审次数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45</xdr:row>
          <xdr:rowOff>76200</xdr:rowOff>
        </xdr:from>
        <xdr:to>
          <xdr:col>1</xdr:col>
          <xdr:colOff>247650</xdr:colOff>
          <xdr:row>47</xdr:row>
          <xdr:rowOff>28575</xdr:rowOff>
        </xdr:to>
        <xdr:sp macro="" textlink="">
          <xdr:nvSpPr>
            <xdr:cNvPr id="131079" name="Button 7" hidden="1">
              <a:extLst>
                <a:ext uri="{63B3BB69-23CF-44E3-9099-C40C66FF867C}">
                  <a14:compatExt spid="_x0000_s13107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删除评审次数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73</xdr:row>
          <xdr:rowOff>114300</xdr:rowOff>
        </xdr:from>
        <xdr:to>
          <xdr:col>1</xdr:col>
          <xdr:colOff>247650</xdr:colOff>
          <xdr:row>75</xdr:row>
          <xdr:rowOff>66675</xdr:rowOff>
        </xdr:to>
        <xdr:sp macro="" textlink="">
          <xdr:nvSpPr>
            <xdr:cNvPr id="131080" name="Button 8" hidden="1">
              <a:extLst>
                <a:ext uri="{63B3BB69-23CF-44E3-9099-C40C66FF867C}">
                  <a14:compatExt spid="_x0000_s13108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删除评审次数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103</xdr:row>
          <xdr:rowOff>142875</xdr:rowOff>
        </xdr:from>
        <xdr:to>
          <xdr:col>1</xdr:col>
          <xdr:colOff>276225</xdr:colOff>
          <xdr:row>105</xdr:row>
          <xdr:rowOff>95250</xdr:rowOff>
        </xdr:to>
        <xdr:sp macro="" textlink="">
          <xdr:nvSpPr>
            <xdr:cNvPr id="131081" name="Button 9" hidden="1">
              <a:extLst>
                <a:ext uri="{63B3BB69-23CF-44E3-9099-C40C66FF867C}">
                  <a14:compatExt spid="_x0000_s13108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删除评审次数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180975</xdr:colOff>
          <xdr:row>134</xdr:row>
          <xdr:rowOff>104775</xdr:rowOff>
        </xdr:from>
        <xdr:to>
          <xdr:col>1</xdr:col>
          <xdr:colOff>342900</xdr:colOff>
          <xdr:row>135</xdr:row>
          <xdr:rowOff>209550</xdr:rowOff>
        </xdr:to>
        <xdr:sp macro="" textlink="">
          <xdr:nvSpPr>
            <xdr:cNvPr id="131082" name="Button 10" hidden="1">
              <a:extLst>
                <a:ext uri="{63B3BB69-23CF-44E3-9099-C40C66FF867C}">
                  <a14:compatExt spid="_x0000_s13108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删除走查次数</a:t>
              </a:r>
            </a:p>
          </xdr:txBody>
        </xdr:sp>
        <xdr:clientData fPrintsWithSheet="0"/>
      </xdr:twoCellAnchor>
    </mc:Choice>
    <mc:Fallback/>
  </mc:AlternateContent>
  <xdr:oneCellAnchor>
    <xdr:from>
      <xdr:col>2</xdr:col>
      <xdr:colOff>28575</xdr:colOff>
      <xdr:row>161</xdr:row>
      <xdr:rowOff>133350</xdr:rowOff>
    </xdr:from>
    <xdr:ext cx="6410325" cy="2524125"/>
    <xdr:graphicFrame macro="">
      <xdr:nvGraphicFramePr>
        <xdr:cNvPr id="116" name="图表 115"/>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one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85725</xdr:colOff>
          <xdr:row>20</xdr:row>
          <xdr:rowOff>28575</xdr:rowOff>
        </xdr:from>
        <xdr:to>
          <xdr:col>1</xdr:col>
          <xdr:colOff>66675</xdr:colOff>
          <xdr:row>21</xdr:row>
          <xdr:rowOff>95250</xdr:rowOff>
        </xdr:to>
        <xdr:sp macro="" textlink="">
          <xdr:nvSpPr>
            <xdr:cNvPr id="63492" name="Button 4" hidden="1">
              <a:extLst>
                <a:ext uri="{63B3BB69-23CF-44E3-9099-C40C66FF867C}">
                  <a14:compatExt spid="_x0000_s6349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删除测试轮次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18</xdr:row>
          <xdr:rowOff>28575</xdr:rowOff>
        </xdr:from>
        <xdr:to>
          <xdr:col>1</xdr:col>
          <xdr:colOff>76200</xdr:colOff>
          <xdr:row>18</xdr:row>
          <xdr:rowOff>257175</xdr:rowOff>
        </xdr:to>
        <xdr:sp macro="" textlink="">
          <xdr:nvSpPr>
            <xdr:cNvPr id="63491" name="Button 3" hidden="1">
              <a:extLst>
                <a:ext uri="{63B3BB69-23CF-44E3-9099-C40C66FF867C}">
                  <a14:compatExt spid="_x0000_s6349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增加测试轮次</a:t>
              </a:r>
            </a:p>
          </xdr:txBody>
        </xdr:sp>
        <xdr:clientData fPrintsWithSheet="0"/>
      </xdr:twoCellAnchor>
    </mc:Choice>
    <mc:Fallback/>
  </mc:AlternateContent>
  <xdr:twoCellAnchor>
    <xdr:from>
      <xdr:col>5</xdr:col>
      <xdr:colOff>742950</xdr:colOff>
      <xdr:row>40</xdr:row>
      <xdr:rowOff>0</xdr:rowOff>
    </xdr:from>
    <xdr:to>
      <xdr:col>14</xdr:col>
      <xdr:colOff>0</xdr:colOff>
      <xdr:row>49</xdr:row>
      <xdr:rowOff>152400</xdr:rowOff>
    </xdr:to>
    <xdr:graphicFrame macro="">
      <xdr:nvGraphicFramePr>
        <xdr:cNvPr id="2"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771525</xdr:colOff>
      <xdr:row>51</xdr:row>
      <xdr:rowOff>152400</xdr:rowOff>
    </xdr:from>
    <xdr:to>
      <xdr:col>13</xdr:col>
      <xdr:colOff>676275</xdr:colOff>
      <xdr:row>61</xdr:row>
      <xdr:rowOff>28575</xdr:rowOff>
    </xdr:to>
    <xdr:graphicFrame macro="">
      <xdr:nvGraphicFramePr>
        <xdr:cNvPr id="3"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247650</xdr:colOff>
      <xdr:row>64</xdr:row>
      <xdr:rowOff>38100</xdr:rowOff>
    </xdr:from>
    <xdr:to>
      <xdr:col>14</xdr:col>
      <xdr:colOff>485775</xdr:colOff>
      <xdr:row>80</xdr:row>
      <xdr:rowOff>142875</xdr:rowOff>
    </xdr:to>
    <xdr:graphicFrame macro="">
      <xdr:nvGraphicFramePr>
        <xdr:cNvPr id="4"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152400</xdr:colOff>
      <xdr:row>17</xdr:row>
      <xdr:rowOff>85725</xdr:rowOff>
    </xdr:from>
    <xdr:to>
      <xdr:col>9</xdr:col>
      <xdr:colOff>66675</xdr:colOff>
      <xdr:row>27</xdr:row>
      <xdr:rowOff>85725</xdr:rowOff>
    </xdr:to>
    <xdr:graphicFrame macro="">
      <xdr:nvGraphicFramePr>
        <xdr:cNvPr id="7" name="图表 6"/>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0</xdr:colOff>
      <xdr:row>63</xdr:row>
      <xdr:rowOff>0</xdr:rowOff>
    </xdr:from>
    <xdr:to>
      <xdr:col>4</xdr:col>
      <xdr:colOff>838200</xdr:colOff>
      <xdr:row>64</xdr:row>
      <xdr:rowOff>95250</xdr:rowOff>
    </xdr:to>
    <xdr:pic>
      <xdr:nvPicPr>
        <xdr:cNvPr id="5" name="图片 4"/>
        <xdr:cNvPicPr>
          <a:picLocks noChangeAspect="1"/>
        </xdr:cNvPicPr>
      </xdr:nvPicPr>
      <xdr:blipFill>
        <a:blip xmlns:r="http://schemas.openxmlformats.org/officeDocument/2006/relationships" r:embed="rId5"/>
        <a:stretch>
          <a:fillRect/>
        </a:stretch>
      </xdr:blipFill>
      <xdr:spPr>
        <a:xfrm>
          <a:off x="1876425" y="13894435"/>
          <a:ext cx="2524125" cy="247650"/>
        </a:xfrm>
        <a:prstGeom prst="rect">
          <a:avLst/>
        </a:prstGeom>
        <a:noFill/>
        <a:ln w="9525">
          <a:noFill/>
        </a:ln>
      </xdr:spPr>
    </xdr:pic>
    <xdr:clientData/>
  </xdr:twoCellAnchor>
  <xdr:twoCellAnchor>
    <xdr:from>
      <xdr:col>2</xdr:col>
      <xdr:colOff>0</xdr:colOff>
      <xdr:row>41</xdr:row>
      <xdr:rowOff>0</xdr:rowOff>
    </xdr:from>
    <xdr:to>
      <xdr:col>5</xdr:col>
      <xdr:colOff>313690</xdr:colOff>
      <xdr:row>42</xdr:row>
      <xdr:rowOff>106680</xdr:rowOff>
    </xdr:to>
    <xdr:pic>
      <xdr:nvPicPr>
        <xdr:cNvPr id="8" name="图片 7"/>
        <xdr:cNvPicPr>
          <a:picLocks noChangeAspect="1"/>
        </xdr:cNvPicPr>
      </xdr:nvPicPr>
      <xdr:blipFill>
        <a:blip xmlns:r="http://schemas.openxmlformats.org/officeDocument/2006/relationships" r:embed="rId6"/>
        <a:stretch>
          <a:fillRect/>
        </a:stretch>
      </xdr:blipFill>
      <xdr:spPr>
        <a:xfrm>
          <a:off x="1876425" y="9402445"/>
          <a:ext cx="2866390" cy="400050"/>
        </a:xfrm>
        <a:prstGeom prst="rect">
          <a:avLst/>
        </a:prstGeom>
        <a:noFill/>
        <a:ln w="9525">
          <a:noFill/>
        </a:ln>
      </xdr:spPr>
    </xdr:pic>
    <xdr:clientData/>
  </xdr:twoCellAnchor>
  <xdr:twoCellAnchor>
    <xdr:from>
      <xdr:col>2</xdr:col>
      <xdr:colOff>38100</xdr:colOff>
      <xdr:row>48</xdr:row>
      <xdr:rowOff>152400</xdr:rowOff>
    </xdr:from>
    <xdr:to>
      <xdr:col>5</xdr:col>
      <xdr:colOff>132715</xdr:colOff>
      <xdr:row>50</xdr:row>
      <xdr:rowOff>125730</xdr:rowOff>
    </xdr:to>
    <xdr:pic>
      <xdr:nvPicPr>
        <xdr:cNvPr id="9" name="图片 8"/>
        <xdr:cNvPicPr>
          <a:picLocks noChangeAspect="1"/>
        </xdr:cNvPicPr>
      </xdr:nvPicPr>
      <xdr:blipFill>
        <a:blip xmlns:r="http://schemas.openxmlformats.org/officeDocument/2006/relationships" r:embed="rId7"/>
        <a:stretch>
          <a:fillRect/>
        </a:stretch>
      </xdr:blipFill>
      <xdr:spPr>
        <a:xfrm>
          <a:off x="1914525" y="11608435"/>
          <a:ext cx="2647315" cy="287655"/>
        </a:xfrm>
        <a:prstGeom prst="rect">
          <a:avLst/>
        </a:prstGeom>
        <a:noFill/>
        <a:ln w="9525">
          <a:noFill/>
        </a:ln>
      </xdr:spPr>
    </xdr:pic>
    <xdr:clientData/>
  </xdr:twoCellAnchor>
  <mc:AlternateContent xmlns:mc="http://schemas.openxmlformats.org/markup-compatibility/2006">
    <mc:Choice xmlns:a14="http://schemas.microsoft.com/office/drawing/2010/main" Requires="a14">
      <xdr:twoCellAnchor editAs="oneCell">
        <xdr:from>
          <xdr:col>0</xdr:col>
          <xdr:colOff>85725</xdr:colOff>
          <xdr:row>100</xdr:row>
          <xdr:rowOff>28575</xdr:rowOff>
        </xdr:from>
        <xdr:to>
          <xdr:col>1</xdr:col>
          <xdr:colOff>66675</xdr:colOff>
          <xdr:row>101</xdr:row>
          <xdr:rowOff>95250</xdr:rowOff>
        </xdr:to>
        <xdr:sp macro="" textlink="">
          <xdr:nvSpPr>
            <xdr:cNvPr id="63496" name="Button 8" hidden="1">
              <a:extLst>
                <a:ext uri="{63B3BB69-23CF-44E3-9099-C40C66FF867C}">
                  <a14:compatExt spid="_x0000_s6349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删除测试轮次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98</xdr:row>
          <xdr:rowOff>28575</xdr:rowOff>
        </xdr:from>
        <xdr:to>
          <xdr:col>1</xdr:col>
          <xdr:colOff>76200</xdr:colOff>
          <xdr:row>98</xdr:row>
          <xdr:rowOff>257175</xdr:rowOff>
        </xdr:to>
        <xdr:sp macro="" textlink="">
          <xdr:nvSpPr>
            <xdr:cNvPr id="63497" name="Button 9" hidden="1">
              <a:extLst>
                <a:ext uri="{63B3BB69-23CF-44E3-9099-C40C66FF867C}">
                  <a14:compatExt spid="_x0000_s6349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增加测试轮次</a:t>
              </a:r>
            </a:p>
          </xdr:txBody>
        </xdr:sp>
        <xdr:clientData fPrintsWithSheet="0"/>
      </xdr:twoCellAnchor>
    </mc:Choice>
    <mc:Fallback/>
  </mc:AlternateContent>
  <xdr:twoCellAnchor>
    <xdr:from>
      <xdr:col>5</xdr:col>
      <xdr:colOff>742950</xdr:colOff>
      <xdr:row>120</xdr:row>
      <xdr:rowOff>0</xdr:rowOff>
    </xdr:from>
    <xdr:to>
      <xdr:col>14</xdr:col>
      <xdr:colOff>0</xdr:colOff>
      <xdr:row>130</xdr:row>
      <xdr:rowOff>152400</xdr:rowOff>
    </xdr:to>
    <xdr:graphicFrame macro="">
      <xdr:nvGraphicFramePr>
        <xdr:cNvPr id="12"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xdr:col>
      <xdr:colOff>771525</xdr:colOff>
      <xdr:row>132</xdr:row>
      <xdr:rowOff>152400</xdr:rowOff>
    </xdr:from>
    <xdr:to>
      <xdr:col>13</xdr:col>
      <xdr:colOff>676275</xdr:colOff>
      <xdr:row>143</xdr:row>
      <xdr:rowOff>28575</xdr:rowOff>
    </xdr:to>
    <xdr:graphicFrame macro="">
      <xdr:nvGraphicFramePr>
        <xdr:cNvPr id="13"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247650</xdr:colOff>
      <xdr:row>146</xdr:row>
      <xdr:rowOff>38100</xdr:rowOff>
    </xdr:from>
    <xdr:to>
      <xdr:col>14</xdr:col>
      <xdr:colOff>485775</xdr:colOff>
      <xdr:row>162</xdr:row>
      <xdr:rowOff>142875</xdr:rowOff>
    </xdr:to>
    <xdr:graphicFrame macro="">
      <xdr:nvGraphicFramePr>
        <xdr:cNvPr id="14"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1</xdr:col>
      <xdr:colOff>152400</xdr:colOff>
      <xdr:row>97</xdr:row>
      <xdr:rowOff>85725</xdr:rowOff>
    </xdr:from>
    <xdr:to>
      <xdr:col>9</xdr:col>
      <xdr:colOff>66675</xdr:colOff>
      <xdr:row>107</xdr:row>
      <xdr:rowOff>85725</xdr:rowOff>
    </xdr:to>
    <xdr:graphicFrame macro="">
      <xdr:nvGraphicFramePr>
        <xdr:cNvPr id="15" name="图表 14"/>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0</xdr:colOff>
      <xdr:row>145</xdr:row>
      <xdr:rowOff>0</xdr:rowOff>
    </xdr:from>
    <xdr:to>
      <xdr:col>4</xdr:col>
      <xdr:colOff>838200</xdr:colOff>
      <xdr:row>146</xdr:row>
      <xdr:rowOff>95250</xdr:rowOff>
    </xdr:to>
    <xdr:pic>
      <xdr:nvPicPr>
        <xdr:cNvPr id="16" name="图片 15"/>
        <xdr:cNvPicPr>
          <a:picLocks noChangeAspect="1"/>
        </xdr:cNvPicPr>
      </xdr:nvPicPr>
      <xdr:blipFill>
        <a:blip xmlns:r="http://schemas.openxmlformats.org/officeDocument/2006/relationships" r:embed="rId5"/>
        <a:stretch>
          <a:fillRect/>
        </a:stretch>
      </xdr:blipFill>
      <xdr:spPr>
        <a:xfrm>
          <a:off x="1876425" y="31054040"/>
          <a:ext cx="2524125" cy="247650"/>
        </a:xfrm>
        <a:prstGeom prst="rect">
          <a:avLst/>
        </a:prstGeom>
        <a:noFill/>
        <a:ln w="9525">
          <a:noFill/>
        </a:ln>
      </xdr:spPr>
    </xdr:pic>
    <xdr:clientData/>
  </xdr:twoCellAnchor>
  <xdr:twoCellAnchor>
    <xdr:from>
      <xdr:col>2</xdr:col>
      <xdr:colOff>0</xdr:colOff>
      <xdr:row>121</xdr:row>
      <xdr:rowOff>0</xdr:rowOff>
    </xdr:from>
    <xdr:to>
      <xdr:col>5</xdr:col>
      <xdr:colOff>313690</xdr:colOff>
      <xdr:row>122</xdr:row>
      <xdr:rowOff>106680</xdr:rowOff>
    </xdr:to>
    <xdr:pic>
      <xdr:nvPicPr>
        <xdr:cNvPr id="17" name="图片 16"/>
        <xdr:cNvPicPr>
          <a:picLocks noChangeAspect="1"/>
        </xdr:cNvPicPr>
      </xdr:nvPicPr>
      <xdr:blipFill>
        <a:blip xmlns:r="http://schemas.openxmlformats.org/officeDocument/2006/relationships" r:embed="rId6"/>
        <a:stretch>
          <a:fillRect/>
        </a:stretch>
      </xdr:blipFill>
      <xdr:spPr>
        <a:xfrm>
          <a:off x="1876425" y="26097230"/>
          <a:ext cx="2866390" cy="400050"/>
        </a:xfrm>
        <a:prstGeom prst="rect">
          <a:avLst/>
        </a:prstGeom>
        <a:noFill/>
        <a:ln w="9525">
          <a:noFill/>
        </a:ln>
      </xdr:spPr>
    </xdr:pic>
    <xdr:clientData/>
  </xdr:twoCellAnchor>
  <xdr:twoCellAnchor>
    <xdr:from>
      <xdr:col>2</xdr:col>
      <xdr:colOff>38100</xdr:colOff>
      <xdr:row>129</xdr:row>
      <xdr:rowOff>152400</xdr:rowOff>
    </xdr:from>
    <xdr:to>
      <xdr:col>5</xdr:col>
      <xdr:colOff>132715</xdr:colOff>
      <xdr:row>131</xdr:row>
      <xdr:rowOff>125730</xdr:rowOff>
    </xdr:to>
    <xdr:pic>
      <xdr:nvPicPr>
        <xdr:cNvPr id="18" name="图片 17"/>
        <xdr:cNvPicPr>
          <a:picLocks noChangeAspect="1"/>
        </xdr:cNvPicPr>
      </xdr:nvPicPr>
      <xdr:blipFill>
        <a:blip xmlns:r="http://schemas.openxmlformats.org/officeDocument/2006/relationships" r:embed="rId7"/>
        <a:stretch>
          <a:fillRect/>
        </a:stretch>
      </xdr:blipFill>
      <xdr:spPr>
        <a:xfrm>
          <a:off x="1914525" y="28596590"/>
          <a:ext cx="2647315" cy="287655"/>
        </a:xfrm>
        <a:prstGeom prst="rect">
          <a:avLst/>
        </a:prstGeom>
        <a:noFill/>
        <a:ln w="9525">
          <a:noFill/>
        </a:ln>
      </xdr:spPr>
    </xdr:pic>
    <xdr:clientData/>
  </xdr:twoCellAnchor>
  <mc:AlternateContent xmlns:mc="http://schemas.openxmlformats.org/markup-compatibility/2006">
    <mc:Choice xmlns:a14="http://schemas.microsoft.com/office/drawing/2010/main" Requires="a14">
      <xdr:twoCellAnchor editAs="oneCell">
        <xdr:from>
          <xdr:col>0</xdr:col>
          <xdr:colOff>85725</xdr:colOff>
          <xdr:row>185</xdr:row>
          <xdr:rowOff>28575</xdr:rowOff>
        </xdr:from>
        <xdr:to>
          <xdr:col>1</xdr:col>
          <xdr:colOff>66675</xdr:colOff>
          <xdr:row>186</xdr:row>
          <xdr:rowOff>95250</xdr:rowOff>
        </xdr:to>
        <xdr:sp macro="" textlink="">
          <xdr:nvSpPr>
            <xdr:cNvPr id="63501" name="Button 13" hidden="1">
              <a:extLst>
                <a:ext uri="{63B3BB69-23CF-44E3-9099-C40C66FF867C}">
                  <a14:compatExt spid="_x0000_s6350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删除测试轮次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183</xdr:row>
          <xdr:rowOff>28575</xdr:rowOff>
        </xdr:from>
        <xdr:to>
          <xdr:col>1</xdr:col>
          <xdr:colOff>76200</xdr:colOff>
          <xdr:row>183</xdr:row>
          <xdr:rowOff>257175</xdr:rowOff>
        </xdr:to>
        <xdr:sp macro="" textlink="">
          <xdr:nvSpPr>
            <xdr:cNvPr id="63502" name="Button 14" hidden="1">
              <a:extLst>
                <a:ext uri="{63B3BB69-23CF-44E3-9099-C40C66FF867C}">
                  <a14:compatExt spid="_x0000_s6350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增加测试轮次</a:t>
              </a:r>
            </a:p>
          </xdr:txBody>
        </xdr:sp>
        <xdr:clientData fPrintsWithSheet="0"/>
      </xdr:twoCellAnchor>
    </mc:Choice>
    <mc:Fallback/>
  </mc:AlternateContent>
  <xdr:twoCellAnchor>
    <xdr:from>
      <xdr:col>5</xdr:col>
      <xdr:colOff>742950</xdr:colOff>
      <xdr:row>205</xdr:row>
      <xdr:rowOff>0</xdr:rowOff>
    </xdr:from>
    <xdr:to>
      <xdr:col>14</xdr:col>
      <xdr:colOff>0</xdr:colOff>
      <xdr:row>215</xdr:row>
      <xdr:rowOff>152400</xdr:rowOff>
    </xdr:to>
    <xdr:graphicFrame macro="">
      <xdr:nvGraphicFramePr>
        <xdr:cNvPr id="19"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5</xdr:col>
      <xdr:colOff>771525</xdr:colOff>
      <xdr:row>217</xdr:row>
      <xdr:rowOff>152400</xdr:rowOff>
    </xdr:from>
    <xdr:to>
      <xdr:col>13</xdr:col>
      <xdr:colOff>676275</xdr:colOff>
      <xdr:row>227</xdr:row>
      <xdr:rowOff>28575</xdr:rowOff>
    </xdr:to>
    <xdr:graphicFrame macro="">
      <xdr:nvGraphicFramePr>
        <xdr:cNvPr id="20"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247650</xdr:colOff>
      <xdr:row>230</xdr:row>
      <xdr:rowOff>38100</xdr:rowOff>
    </xdr:from>
    <xdr:to>
      <xdr:col>14</xdr:col>
      <xdr:colOff>485775</xdr:colOff>
      <xdr:row>246</xdr:row>
      <xdr:rowOff>142875</xdr:rowOff>
    </xdr:to>
    <xdr:graphicFrame macro="">
      <xdr:nvGraphicFramePr>
        <xdr:cNvPr id="21"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1</xdr:col>
      <xdr:colOff>152400</xdr:colOff>
      <xdr:row>182</xdr:row>
      <xdr:rowOff>85725</xdr:rowOff>
    </xdr:from>
    <xdr:to>
      <xdr:col>9</xdr:col>
      <xdr:colOff>66675</xdr:colOff>
      <xdr:row>192</xdr:row>
      <xdr:rowOff>85725</xdr:rowOff>
    </xdr:to>
    <xdr:graphicFrame macro="">
      <xdr:nvGraphicFramePr>
        <xdr:cNvPr id="22" name="图表 21"/>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0</xdr:colOff>
      <xdr:row>229</xdr:row>
      <xdr:rowOff>0</xdr:rowOff>
    </xdr:from>
    <xdr:to>
      <xdr:col>4</xdr:col>
      <xdr:colOff>838200</xdr:colOff>
      <xdr:row>230</xdr:row>
      <xdr:rowOff>95250</xdr:rowOff>
    </xdr:to>
    <xdr:pic>
      <xdr:nvPicPr>
        <xdr:cNvPr id="23" name="图片 22"/>
        <xdr:cNvPicPr>
          <a:picLocks noChangeAspect="1"/>
        </xdr:cNvPicPr>
      </xdr:nvPicPr>
      <xdr:blipFill>
        <a:blip xmlns:r="http://schemas.openxmlformats.org/officeDocument/2006/relationships" r:embed="rId5"/>
        <a:stretch>
          <a:fillRect/>
        </a:stretch>
      </xdr:blipFill>
      <xdr:spPr>
        <a:xfrm>
          <a:off x="1876425" y="48575595"/>
          <a:ext cx="2524125" cy="247650"/>
        </a:xfrm>
        <a:prstGeom prst="rect">
          <a:avLst/>
        </a:prstGeom>
        <a:noFill/>
        <a:ln w="9525">
          <a:noFill/>
        </a:ln>
      </xdr:spPr>
    </xdr:pic>
    <xdr:clientData/>
  </xdr:twoCellAnchor>
  <xdr:twoCellAnchor>
    <xdr:from>
      <xdr:col>2</xdr:col>
      <xdr:colOff>0</xdr:colOff>
      <xdr:row>206</xdr:row>
      <xdr:rowOff>0</xdr:rowOff>
    </xdr:from>
    <xdr:to>
      <xdr:col>5</xdr:col>
      <xdr:colOff>313690</xdr:colOff>
      <xdr:row>207</xdr:row>
      <xdr:rowOff>106680</xdr:rowOff>
    </xdr:to>
    <xdr:pic>
      <xdr:nvPicPr>
        <xdr:cNvPr id="24" name="图片 23"/>
        <xdr:cNvPicPr>
          <a:picLocks noChangeAspect="1"/>
        </xdr:cNvPicPr>
      </xdr:nvPicPr>
      <xdr:blipFill>
        <a:blip xmlns:r="http://schemas.openxmlformats.org/officeDocument/2006/relationships" r:embed="rId6"/>
        <a:stretch>
          <a:fillRect/>
        </a:stretch>
      </xdr:blipFill>
      <xdr:spPr>
        <a:xfrm>
          <a:off x="1876425" y="43790235"/>
          <a:ext cx="2866390" cy="400050"/>
        </a:xfrm>
        <a:prstGeom prst="rect">
          <a:avLst/>
        </a:prstGeom>
        <a:noFill/>
        <a:ln w="9525">
          <a:noFill/>
        </a:ln>
      </xdr:spPr>
    </xdr:pic>
    <xdr:clientData/>
  </xdr:twoCellAnchor>
  <xdr:twoCellAnchor>
    <xdr:from>
      <xdr:col>2</xdr:col>
      <xdr:colOff>38100</xdr:colOff>
      <xdr:row>214</xdr:row>
      <xdr:rowOff>152400</xdr:rowOff>
    </xdr:from>
    <xdr:to>
      <xdr:col>5</xdr:col>
      <xdr:colOff>132715</xdr:colOff>
      <xdr:row>216</xdr:row>
      <xdr:rowOff>125730</xdr:rowOff>
    </xdr:to>
    <xdr:pic>
      <xdr:nvPicPr>
        <xdr:cNvPr id="25" name="图片 24"/>
        <xdr:cNvPicPr>
          <a:picLocks noChangeAspect="1"/>
        </xdr:cNvPicPr>
      </xdr:nvPicPr>
      <xdr:blipFill>
        <a:blip xmlns:r="http://schemas.openxmlformats.org/officeDocument/2006/relationships" r:embed="rId7"/>
        <a:stretch>
          <a:fillRect/>
        </a:stretch>
      </xdr:blipFill>
      <xdr:spPr>
        <a:xfrm>
          <a:off x="1914525" y="46289595"/>
          <a:ext cx="2647315" cy="287655"/>
        </a:xfrm>
        <a:prstGeom prst="rect">
          <a:avLst/>
        </a:prstGeom>
        <a:noFill/>
        <a:ln w="9525">
          <a:noFill/>
        </a:ln>
      </xdr:spPr>
    </xdr:pic>
    <xdr:clientData/>
  </xdr:twoCellAnchor>
  <mc:AlternateContent xmlns:mc="http://schemas.openxmlformats.org/markup-compatibility/2006">
    <mc:Choice xmlns:a14="http://schemas.microsoft.com/office/drawing/2010/main" Requires="a14">
      <xdr:twoCellAnchor editAs="oneCell">
        <xdr:from>
          <xdr:col>0</xdr:col>
          <xdr:colOff>85725</xdr:colOff>
          <xdr:row>268</xdr:row>
          <xdr:rowOff>28575</xdr:rowOff>
        </xdr:from>
        <xdr:to>
          <xdr:col>1</xdr:col>
          <xdr:colOff>66675</xdr:colOff>
          <xdr:row>269</xdr:row>
          <xdr:rowOff>95250</xdr:rowOff>
        </xdr:to>
        <xdr:sp macro="" textlink="">
          <xdr:nvSpPr>
            <xdr:cNvPr id="63506" name="Button 18" hidden="1">
              <a:extLst>
                <a:ext uri="{63B3BB69-23CF-44E3-9099-C40C66FF867C}">
                  <a14:compatExt spid="_x0000_s6350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删除测试轮次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266</xdr:row>
          <xdr:rowOff>28575</xdr:rowOff>
        </xdr:from>
        <xdr:to>
          <xdr:col>1</xdr:col>
          <xdr:colOff>76200</xdr:colOff>
          <xdr:row>266</xdr:row>
          <xdr:rowOff>257175</xdr:rowOff>
        </xdr:to>
        <xdr:sp macro="" textlink="">
          <xdr:nvSpPr>
            <xdr:cNvPr id="63507" name="Button 19" hidden="1">
              <a:extLst>
                <a:ext uri="{63B3BB69-23CF-44E3-9099-C40C66FF867C}">
                  <a14:compatExt spid="_x0000_s6350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增加测试轮次</a:t>
              </a:r>
            </a:p>
          </xdr:txBody>
        </xdr:sp>
        <xdr:clientData fPrintsWithSheet="0"/>
      </xdr:twoCellAnchor>
    </mc:Choice>
    <mc:Fallback/>
  </mc:AlternateContent>
  <xdr:twoCellAnchor>
    <xdr:from>
      <xdr:col>5</xdr:col>
      <xdr:colOff>742950</xdr:colOff>
      <xdr:row>288</xdr:row>
      <xdr:rowOff>0</xdr:rowOff>
    </xdr:from>
    <xdr:to>
      <xdr:col>14</xdr:col>
      <xdr:colOff>0</xdr:colOff>
      <xdr:row>299</xdr:row>
      <xdr:rowOff>152400</xdr:rowOff>
    </xdr:to>
    <xdr:graphicFrame macro="">
      <xdr:nvGraphicFramePr>
        <xdr:cNvPr id="11"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5</xdr:col>
      <xdr:colOff>771525</xdr:colOff>
      <xdr:row>301</xdr:row>
      <xdr:rowOff>152400</xdr:rowOff>
    </xdr:from>
    <xdr:to>
      <xdr:col>13</xdr:col>
      <xdr:colOff>676275</xdr:colOff>
      <xdr:row>312</xdr:row>
      <xdr:rowOff>28575</xdr:rowOff>
    </xdr:to>
    <xdr:graphicFrame macro="">
      <xdr:nvGraphicFramePr>
        <xdr:cNvPr id="26"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6</xdr:col>
      <xdr:colOff>247650</xdr:colOff>
      <xdr:row>315</xdr:row>
      <xdr:rowOff>38100</xdr:rowOff>
    </xdr:from>
    <xdr:to>
      <xdr:col>14</xdr:col>
      <xdr:colOff>485775</xdr:colOff>
      <xdr:row>331</xdr:row>
      <xdr:rowOff>142875</xdr:rowOff>
    </xdr:to>
    <xdr:graphicFrame macro="">
      <xdr:nvGraphicFramePr>
        <xdr:cNvPr id="27"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editAs="oneCell">
    <xdr:from>
      <xdr:col>1</xdr:col>
      <xdr:colOff>152400</xdr:colOff>
      <xdr:row>265</xdr:row>
      <xdr:rowOff>85725</xdr:rowOff>
    </xdr:from>
    <xdr:to>
      <xdr:col>9</xdr:col>
      <xdr:colOff>66675</xdr:colOff>
      <xdr:row>275</xdr:row>
      <xdr:rowOff>85725</xdr:rowOff>
    </xdr:to>
    <xdr:graphicFrame macro="">
      <xdr:nvGraphicFramePr>
        <xdr:cNvPr id="28" name="图表 27"/>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2</xdr:col>
      <xdr:colOff>0</xdr:colOff>
      <xdr:row>314</xdr:row>
      <xdr:rowOff>0</xdr:rowOff>
    </xdr:from>
    <xdr:to>
      <xdr:col>4</xdr:col>
      <xdr:colOff>838200</xdr:colOff>
      <xdr:row>315</xdr:row>
      <xdr:rowOff>95250</xdr:rowOff>
    </xdr:to>
    <xdr:pic>
      <xdr:nvPicPr>
        <xdr:cNvPr id="29" name="图片 28"/>
        <xdr:cNvPicPr>
          <a:picLocks noChangeAspect="1"/>
        </xdr:cNvPicPr>
      </xdr:nvPicPr>
      <xdr:blipFill>
        <a:blip xmlns:r="http://schemas.openxmlformats.org/officeDocument/2006/relationships" r:embed="rId5"/>
        <a:stretch>
          <a:fillRect/>
        </a:stretch>
      </xdr:blipFill>
      <xdr:spPr>
        <a:xfrm>
          <a:off x="1876425" y="66371470"/>
          <a:ext cx="2524125" cy="247650"/>
        </a:xfrm>
        <a:prstGeom prst="rect">
          <a:avLst/>
        </a:prstGeom>
        <a:noFill/>
        <a:ln w="9525">
          <a:noFill/>
        </a:ln>
      </xdr:spPr>
    </xdr:pic>
    <xdr:clientData/>
  </xdr:twoCellAnchor>
  <xdr:twoCellAnchor>
    <xdr:from>
      <xdr:col>2</xdr:col>
      <xdr:colOff>0</xdr:colOff>
      <xdr:row>289</xdr:row>
      <xdr:rowOff>0</xdr:rowOff>
    </xdr:from>
    <xdr:to>
      <xdr:col>5</xdr:col>
      <xdr:colOff>313690</xdr:colOff>
      <xdr:row>290</xdr:row>
      <xdr:rowOff>106680</xdr:rowOff>
    </xdr:to>
    <xdr:pic>
      <xdr:nvPicPr>
        <xdr:cNvPr id="30" name="图片 29"/>
        <xdr:cNvPicPr>
          <a:picLocks noChangeAspect="1"/>
        </xdr:cNvPicPr>
      </xdr:nvPicPr>
      <xdr:blipFill>
        <a:blip xmlns:r="http://schemas.openxmlformats.org/officeDocument/2006/relationships" r:embed="rId6"/>
        <a:stretch>
          <a:fillRect/>
        </a:stretch>
      </xdr:blipFill>
      <xdr:spPr>
        <a:xfrm>
          <a:off x="1876425" y="61140340"/>
          <a:ext cx="2866390" cy="400050"/>
        </a:xfrm>
        <a:prstGeom prst="rect">
          <a:avLst/>
        </a:prstGeom>
        <a:noFill/>
        <a:ln w="9525">
          <a:noFill/>
        </a:ln>
      </xdr:spPr>
    </xdr:pic>
    <xdr:clientData/>
  </xdr:twoCellAnchor>
  <xdr:twoCellAnchor>
    <xdr:from>
      <xdr:col>2</xdr:col>
      <xdr:colOff>38100</xdr:colOff>
      <xdr:row>298</xdr:row>
      <xdr:rowOff>152400</xdr:rowOff>
    </xdr:from>
    <xdr:to>
      <xdr:col>5</xdr:col>
      <xdr:colOff>132715</xdr:colOff>
      <xdr:row>300</xdr:row>
      <xdr:rowOff>125730</xdr:rowOff>
    </xdr:to>
    <xdr:pic>
      <xdr:nvPicPr>
        <xdr:cNvPr id="31" name="图片 30"/>
        <xdr:cNvPicPr>
          <a:picLocks noChangeAspect="1"/>
        </xdr:cNvPicPr>
      </xdr:nvPicPr>
      <xdr:blipFill>
        <a:blip xmlns:r="http://schemas.openxmlformats.org/officeDocument/2006/relationships" r:embed="rId7"/>
        <a:stretch>
          <a:fillRect/>
        </a:stretch>
      </xdr:blipFill>
      <xdr:spPr>
        <a:xfrm>
          <a:off x="1914525" y="63933070"/>
          <a:ext cx="2647315" cy="287655"/>
        </a:xfrm>
        <a:prstGeom prst="rect">
          <a:avLst/>
        </a:prstGeom>
        <a:noFill/>
        <a:ln w="9525">
          <a:noFill/>
        </a:ln>
      </xdr:spPr>
    </xdr:pic>
    <xdr:clientData/>
  </xdr:twoCellAnchor>
  <mc:AlternateContent xmlns:mc="http://schemas.openxmlformats.org/markup-compatibility/2006">
    <mc:Choice xmlns:a14="http://schemas.microsoft.com/office/drawing/2010/main" Requires="a14">
      <xdr:twoCellAnchor editAs="oneCell">
        <xdr:from>
          <xdr:col>0</xdr:col>
          <xdr:colOff>85725</xdr:colOff>
          <xdr:row>354</xdr:row>
          <xdr:rowOff>28575</xdr:rowOff>
        </xdr:from>
        <xdr:to>
          <xdr:col>1</xdr:col>
          <xdr:colOff>66675</xdr:colOff>
          <xdr:row>355</xdr:row>
          <xdr:rowOff>95250</xdr:rowOff>
        </xdr:to>
        <xdr:sp macro="" textlink="">
          <xdr:nvSpPr>
            <xdr:cNvPr id="63511" name="Button 23" hidden="1">
              <a:extLst>
                <a:ext uri="{63B3BB69-23CF-44E3-9099-C40C66FF867C}">
                  <a14:compatExt spid="_x0000_s6351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删除测试轮次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352</xdr:row>
          <xdr:rowOff>28575</xdr:rowOff>
        </xdr:from>
        <xdr:to>
          <xdr:col>1</xdr:col>
          <xdr:colOff>76200</xdr:colOff>
          <xdr:row>352</xdr:row>
          <xdr:rowOff>257175</xdr:rowOff>
        </xdr:to>
        <xdr:sp macro="" textlink="">
          <xdr:nvSpPr>
            <xdr:cNvPr id="63512" name="Button 24" hidden="1">
              <a:extLst>
                <a:ext uri="{63B3BB69-23CF-44E3-9099-C40C66FF867C}">
                  <a14:compatExt spid="_x0000_s6351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增加测试轮次</a:t>
              </a:r>
            </a:p>
          </xdr:txBody>
        </xdr:sp>
        <xdr:clientData fPrintsWithSheet="0"/>
      </xdr:twoCellAnchor>
    </mc:Choice>
    <mc:Fallback/>
  </mc:AlternateContent>
  <xdr:twoCellAnchor>
    <xdr:from>
      <xdr:col>5</xdr:col>
      <xdr:colOff>742950</xdr:colOff>
      <xdr:row>374</xdr:row>
      <xdr:rowOff>0</xdr:rowOff>
    </xdr:from>
    <xdr:to>
      <xdr:col>14</xdr:col>
      <xdr:colOff>0</xdr:colOff>
      <xdr:row>385</xdr:row>
      <xdr:rowOff>152400</xdr:rowOff>
    </xdr:to>
    <xdr:graphicFrame macro="">
      <xdr:nvGraphicFramePr>
        <xdr:cNvPr id="32"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5</xdr:col>
      <xdr:colOff>771525</xdr:colOff>
      <xdr:row>387</xdr:row>
      <xdr:rowOff>152400</xdr:rowOff>
    </xdr:from>
    <xdr:to>
      <xdr:col>13</xdr:col>
      <xdr:colOff>676275</xdr:colOff>
      <xdr:row>398</xdr:row>
      <xdr:rowOff>28575</xdr:rowOff>
    </xdr:to>
    <xdr:graphicFrame macro="">
      <xdr:nvGraphicFramePr>
        <xdr:cNvPr id="33"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xdr:col>
      <xdr:colOff>247650</xdr:colOff>
      <xdr:row>401</xdr:row>
      <xdr:rowOff>38100</xdr:rowOff>
    </xdr:from>
    <xdr:to>
      <xdr:col>14</xdr:col>
      <xdr:colOff>485775</xdr:colOff>
      <xdr:row>417</xdr:row>
      <xdr:rowOff>142875</xdr:rowOff>
    </xdr:to>
    <xdr:graphicFrame macro="">
      <xdr:nvGraphicFramePr>
        <xdr:cNvPr id="34"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editAs="oneCell">
    <xdr:from>
      <xdr:col>1</xdr:col>
      <xdr:colOff>152400</xdr:colOff>
      <xdr:row>351</xdr:row>
      <xdr:rowOff>85725</xdr:rowOff>
    </xdr:from>
    <xdr:to>
      <xdr:col>9</xdr:col>
      <xdr:colOff>66675</xdr:colOff>
      <xdr:row>361</xdr:row>
      <xdr:rowOff>85725</xdr:rowOff>
    </xdr:to>
    <xdr:graphicFrame macro="">
      <xdr:nvGraphicFramePr>
        <xdr:cNvPr id="35" name="图表 34"/>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xdr:col>
      <xdr:colOff>0</xdr:colOff>
      <xdr:row>400</xdr:row>
      <xdr:rowOff>0</xdr:rowOff>
    </xdr:from>
    <xdr:to>
      <xdr:col>4</xdr:col>
      <xdr:colOff>838200</xdr:colOff>
      <xdr:row>401</xdr:row>
      <xdr:rowOff>95250</xdr:rowOff>
    </xdr:to>
    <xdr:pic>
      <xdr:nvPicPr>
        <xdr:cNvPr id="36" name="图片 35"/>
        <xdr:cNvPicPr>
          <a:picLocks noChangeAspect="1"/>
        </xdr:cNvPicPr>
      </xdr:nvPicPr>
      <xdr:blipFill>
        <a:blip xmlns:r="http://schemas.openxmlformats.org/officeDocument/2006/relationships" r:embed="rId5"/>
        <a:stretch>
          <a:fillRect/>
        </a:stretch>
      </xdr:blipFill>
      <xdr:spPr>
        <a:xfrm>
          <a:off x="1876425" y="84319745"/>
          <a:ext cx="2524125" cy="247650"/>
        </a:xfrm>
        <a:prstGeom prst="rect">
          <a:avLst/>
        </a:prstGeom>
        <a:noFill/>
        <a:ln w="9525">
          <a:noFill/>
        </a:ln>
      </xdr:spPr>
    </xdr:pic>
    <xdr:clientData/>
  </xdr:twoCellAnchor>
  <xdr:twoCellAnchor>
    <xdr:from>
      <xdr:col>2</xdr:col>
      <xdr:colOff>0</xdr:colOff>
      <xdr:row>375</xdr:row>
      <xdr:rowOff>0</xdr:rowOff>
    </xdr:from>
    <xdr:to>
      <xdr:col>5</xdr:col>
      <xdr:colOff>313690</xdr:colOff>
      <xdr:row>376</xdr:row>
      <xdr:rowOff>106680</xdr:rowOff>
    </xdr:to>
    <xdr:pic>
      <xdr:nvPicPr>
        <xdr:cNvPr id="37" name="图片 36"/>
        <xdr:cNvPicPr>
          <a:picLocks noChangeAspect="1"/>
        </xdr:cNvPicPr>
      </xdr:nvPicPr>
      <xdr:blipFill>
        <a:blip xmlns:r="http://schemas.openxmlformats.org/officeDocument/2006/relationships" r:embed="rId6"/>
        <a:stretch>
          <a:fillRect/>
        </a:stretch>
      </xdr:blipFill>
      <xdr:spPr>
        <a:xfrm>
          <a:off x="1876425" y="79088615"/>
          <a:ext cx="2866390" cy="400050"/>
        </a:xfrm>
        <a:prstGeom prst="rect">
          <a:avLst/>
        </a:prstGeom>
        <a:noFill/>
        <a:ln w="9525">
          <a:noFill/>
        </a:ln>
      </xdr:spPr>
    </xdr:pic>
    <xdr:clientData/>
  </xdr:twoCellAnchor>
  <xdr:twoCellAnchor>
    <xdr:from>
      <xdr:col>2</xdr:col>
      <xdr:colOff>38100</xdr:colOff>
      <xdr:row>384</xdr:row>
      <xdr:rowOff>152400</xdr:rowOff>
    </xdr:from>
    <xdr:to>
      <xdr:col>5</xdr:col>
      <xdr:colOff>132715</xdr:colOff>
      <xdr:row>386</xdr:row>
      <xdr:rowOff>125730</xdr:rowOff>
    </xdr:to>
    <xdr:pic>
      <xdr:nvPicPr>
        <xdr:cNvPr id="38" name="图片 37"/>
        <xdr:cNvPicPr>
          <a:picLocks noChangeAspect="1"/>
        </xdr:cNvPicPr>
      </xdr:nvPicPr>
      <xdr:blipFill>
        <a:blip xmlns:r="http://schemas.openxmlformats.org/officeDocument/2006/relationships" r:embed="rId7"/>
        <a:stretch>
          <a:fillRect/>
        </a:stretch>
      </xdr:blipFill>
      <xdr:spPr>
        <a:xfrm>
          <a:off x="1914525" y="81881345"/>
          <a:ext cx="2647315" cy="287655"/>
        </a:xfrm>
        <a:prstGeom prst="rect">
          <a:avLst/>
        </a:prstGeom>
        <a:noFill/>
        <a:ln w="9525">
          <a:noFill/>
        </a:ln>
      </xdr:spPr>
    </xdr:pic>
    <xdr:clientData/>
  </xdr:twoCellAnchor>
  <mc:AlternateContent xmlns:mc="http://schemas.openxmlformats.org/markup-compatibility/2006">
    <mc:Choice xmlns:a14="http://schemas.microsoft.com/office/drawing/2010/main" Requires="a14">
      <xdr:twoCellAnchor editAs="oneCell">
        <xdr:from>
          <xdr:col>0</xdr:col>
          <xdr:colOff>85725</xdr:colOff>
          <xdr:row>440</xdr:row>
          <xdr:rowOff>28575</xdr:rowOff>
        </xdr:from>
        <xdr:to>
          <xdr:col>1</xdr:col>
          <xdr:colOff>66675</xdr:colOff>
          <xdr:row>441</xdr:row>
          <xdr:rowOff>95250</xdr:rowOff>
        </xdr:to>
        <xdr:sp macro="" textlink="">
          <xdr:nvSpPr>
            <xdr:cNvPr id="63516" name="Button 28" hidden="1">
              <a:extLst>
                <a:ext uri="{63B3BB69-23CF-44E3-9099-C40C66FF867C}">
                  <a14:compatExt spid="_x0000_s6351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删除测试轮次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438</xdr:row>
          <xdr:rowOff>28575</xdr:rowOff>
        </xdr:from>
        <xdr:to>
          <xdr:col>1</xdr:col>
          <xdr:colOff>76200</xdr:colOff>
          <xdr:row>438</xdr:row>
          <xdr:rowOff>257175</xdr:rowOff>
        </xdr:to>
        <xdr:sp macro="" textlink="">
          <xdr:nvSpPr>
            <xdr:cNvPr id="63517" name="Button 29" hidden="1">
              <a:extLst>
                <a:ext uri="{63B3BB69-23CF-44E3-9099-C40C66FF867C}">
                  <a14:compatExt spid="_x0000_s6351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增加测试轮次</a:t>
              </a:r>
            </a:p>
          </xdr:txBody>
        </xdr:sp>
        <xdr:clientData fPrintsWithSheet="0"/>
      </xdr:twoCellAnchor>
    </mc:Choice>
    <mc:Fallback/>
  </mc:AlternateContent>
  <xdr:twoCellAnchor>
    <xdr:from>
      <xdr:col>5</xdr:col>
      <xdr:colOff>742950</xdr:colOff>
      <xdr:row>460</xdr:row>
      <xdr:rowOff>0</xdr:rowOff>
    </xdr:from>
    <xdr:to>
      <xdr:col>14</xdr:col>
      <xdr:colOff>0</xdr:colOff>
      <xdr:row>471</xdr:row>
      <xdr:rowOff>152400</xdr:rowOff>
    </xdr:to>
    <xdr:graphicFrame macro="">
      <xdr:nvGraphicFramePr>
        <xdr:cNvPr id="39"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5</xdr:col>
      <xdr:colOff>771525</xdr:colOff>
      <xdr:row>473</xdr:row>
      <xdr:rowOff>152400</xdr:rowOff>
    </xdr:from>
    <xdr:to>
      <xdr:col>13</xdr:col>
      <xdr:colOff>676275</xdr:colOff>
      <xdr:row>484</xdr:row>
      <xdr:rowOff>28575</xdr:rowOff>
    </xdr:to>
    <xdr:graphicFrame macro="">
      <xdr:nvGraphicFramePr>
        <xdr:cNvPr id="40"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xdr:col>
      <xdr:colOff>247650</xdr:colOff>
      <xdr:row>487</xdr:row>
      <xdr:rowOff>38100</xdr:rowOff>
    </xdr:from>
    <xdr:to>
      <xdr:col>14</xdr:col>
      <xdr:colOff>485775</xdr:colOff>
      <xdr:row>503</xdr:row>
      <xdr:rowOff>142875</xdr:rowOff>
    </xdr:to>
    <xdr:graphicFrame macro="">
      <xdr:nvGraphicFramePr>
        <xdr:cNvPr id="41"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editAs="oneCell">
    <xdr:from>
      <xdr:col>1</xdr:col>
      <xdr:colOff>152400</xdr:colOff>
      <xdr:row>437</xdr:row>
      <xdr:rowOff>85725</xdr:rowOff>
    </xdr:from>
    <xdr:to>
      <xdr:col>9</xdr:col>
      <xdr:colOff>66675</xdr:colOff>
      <xdr:row>447</xdr:row>
      <xdr:rowOff>85725</xdr:rowOff>
    </xdr:to>
    <xdr:graphicFrame macro="">
      <xdr:nvGraphicFramePr>
        <xdr:cNvPr id="42" name="图表 41"/>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xdr:col>
      <xdr:colOff>0</xdr:colOff>
      <xdr:row>486</xdr:row>
      <xdr:rowOff>0</xdr:rowOff>
    </xdr:from>
    <xdr:to>
      <xdr:col>4</xdr:col>
      <xdr:colOff>838200</xdr:colOff>
      <xdr:row>487</xdr:row>
      <xdr:rowOff>95250</xdr:rowOff>
    </xdr:to>
    <xdr:pic>
      <xdr:nvPicPr>
        <xdr:cNvPr id="43" name="图片 42"/>
        <xdr:cNvPicPr>
          <a:picLocks noChangeAspect="1"/>
        </xdr:cNvPicPr>
      </xdr:nvPicPr>
      <xdr:blipFill>
        <a:blip xmlns:r="http://schemas.openxmlformats.org/officeDocument/2006/relationships" r:embed="rId5"/>
        <a:stretch>
          <a:fillRect/>
        </a:stretch>
      </xdr:blipFill>
      <xdr:spPr>
        <a:xfrm>
          <a:off x="1876425" y="102268020"/>
          <a:ext cx="2524125" cy="247650"/>
        </a:xfrm>
        <a:prstGeom prst="rect">
          <a:avLst/>
        </a:prstGeom>
        <a:noFill/>
        <a:ln w="9525">
          <a:noFill/>
        </a:ln>
      </xdr:spPr>
    </xdr:pic>
    <xdr:clientData/>
  </xdr:twoCellAnchor>
  <xdr:twoCellAnchor>
    <xdr:from>
      <xdr:col>2</xdr:col>
      <xdr:colOff>0</xdr:colOff>
      <xdr:row>461</xdr:row>
      <xdr:rowOff>0</xdr:rowOff>
    </xdr:from>
    <xdr:to>
      <xdr:col>5</xdr:col>
      <xdr:colOff>313690</xdr:colOff>
      <xdr:row>462</xdr:row>
      <xdr:rowOff>106680</xdr:rowOff>
    </xdr:to>
    <xdr:pic>
      <xdr:nvPicPr>
        <xdr:cNvPr id="44" name="图片 43"/>
        <xdr:cNvPicPr>
          <a:picLocks noChangeAspect="1"/>
        </xdr:cNvPicPr>
      </xdr:nvPicPr>
      <xdr:blipFill>
        <a:blip xmlns:r="http://schemas.openxmlformats.org/officeDocument/2006/relationships" r:embed="rId6"/>
        <a:stretch>
          <a:fillRect/>
        </a:stretch>
      </xdr:blipFill>
      <xdr:spPr>
        <a:xfrm>
          <a:off x="1876425" y="97036890"/>
          <a:ext cx="2866390" cy="400050"/>
        </a:xfrm>
        <a:prstGeom prst="rect">
          <a:avLst/>
        </a:prstGeom>
        <a:noFill/>
        <a:ln w="9525">
          <a:noFill/>
        </a:ln>
      </xdr:spPr>
    </xdr:pic>
    <xdr:clientData/>
  </xdr:twoCellAnchor>
  <xdr:twoCellAnchor>
    <xdr:from>
      <xdr:col>2</xdr:col>
      <xdr:colOff>38100</xdr:colOff>
      <xdr:row>470</xdr:row>
      <xdr:rowOff>152400</xdr:rowOff>
    </xdr:from>
    <xdr:to>
      <xdr:col>5</xdr:col>
      <xdr:colOff>132715</xdr:colOff>
      <xdr:row>472</xdr:row>
      <xdr:rowOff>125730</xdr:rowOff>
    </xdr:to>
    <xdr:pic>
      <xdr:nvPicPr>
        <xdr:cNvPr id="45" name="图片 44"/>
        <xdr:cNvPicPr>
          <a:picLocks noChangeAspect="1"/>
        </xdr:cNvPicPr>
      </xdr:nvPicPr>
      <xdr:blipFill>
        <a:blip xmlns:r="http://schemas.openxmlformats.org/officeDocument/2006/relationships" r:embed="rId7"/>
        <a:stretch>
          <a:fillRect/>
        </a:stretch>
      </xdr:blipFill>
      <xdr:spPr>
        <a:xfrm>
          <a:off x="1914525" y="99829620"/>
          <a:ext cx="2647315" cy="287655"/>
        </a:xfrm>
        <a:prstGeom prst="rect">
          <a:avLst/>
        </a:prstGeom>
        <a:noFill/>
        <a:ln w="9525">
          <a:noFill/>
        </a:ln>
      </xdr:spPr>
    </xdr:pic>
    <xdr:clientData/>
  </xdr:twoCellAnchor>
</xdr:wsDr>
</file>

<file path=xl/drawings/drawing9.xml><?xml version="1.0" encoding="utf-8"?>
<xdr:wsDr xmlns:xdr="http://schemas.openxmlformats.org/drawingml/2006/spreadsheetDrawing" xmlns:a="http://schemas.openxmlformats.org/drawingml/2006/main">
  <xdr:twoCellAnchor>
    <xdr:from>
      <xdr:col>5</xdr:col>
      <xdr:colOff>180975</xdr:colOff>
      <xdr:row>56</xdr:row>
      <xdr:rowOff>9525</xdr:rowOff>
    </xdr:from>
    <xdr:to>
      <xdr:col>10</xdr:col>
      <xdr:colOff>123825</xdr:colOff>
      <xdr:row>95</xdr:row>
      <xdr:rowOff>19050</xdr:rowOff>
    </xdr:to>
    <xdr:graphicFrame macro="">
      <xdr:nvGraphicFramePr>
        <xdr:cNvPr id="2"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200025</xdr:colOff>
      <xdr:row>96</xdr:row>
      <xdr:rowOff>142875</xdr:rowOff>
    </xdr:from>
    <xdr:to>
      <xdr:col>22</xdr:col>
      <xdr:colOff>276225</xdr:colOff>
      <xdr:row>148</xdr:row>
      <xdr:rowOff>66675</xdr:rowOff>
    </xdr:to>
    <xdr:graphicFrame macro="">
      <xdr:nvGraphicFramePr>
        <xdr:cNvPr id="3" name="图表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352425</xdr:colOff>
      <xdr:row>46</xdr:row>
      <xdr:rowOff>76200</xdr:rowOff>
    </xdr:from>
    <xdr:to>
      <xdr:col>16</xdr:col>
      <xdr:colOff>228600</xdr:colOff>
      <xdr:row>75</xdr:row>
      <xdr:rowOff>104775</xdr:rowOff>
    </xdr:to>
    <xdr:graphicFrame macro="">
      <xdr:nvGraphicFramePr>
        <xdr:cNvPr id="5" name="图表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38100</xdr:colOff>
          <xdr:row>46</xdr:row>
          <xdr:rowOff>47625</xdr:rowOff>
        </xdr:from>
        <xdr:to>
          <xdr:col>0</xdr:col>
          <xdr:colOff>685800</xdr:colOff>
          <xdr:row>47</xdr:row>
          <xdr:rowOff>57150</xdr:rowOff>
        </xdr:to>
        <xdr:sp macro="" textlink="">
          <xdr:nvSpPr>
            <xdr:cNvPr id="41989" name="Button 5" hidden="1">
              <a:extLst>
                <a:ext uri="{63B3BB69-23CF-44E3-9099-C40C66FF867C}">
                  <a14:compatExt spid="_x0000_s4198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新增成员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742950</xdr:colOff>
          <xdr:row>46</xdr:row>
          <xdr:rowOff>47625</xdr:rowOff>
        </xdr:from>
        <xdr:to>
          <xdr:col>0</xdr:col>
          <xdr:colOff>1390650</xdr:colOff>
          <xdr:row>47</xdr:row>
          <xdr:rowOff>57150</xdr:rowOff>
        </xdr:to>
        <xdr:sp macro="" textlink="">
          <xdr:nvSpPr>
            <xdr:cNvPr id="41992" name="Button 8" hidden="1">
              <a:extLst>
                <a:ext uri="{63B3BB69-23CF-44E3-9099-C40C66FF867C}">
                  <a14:compatExt spid="_x0000_s4199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删除成员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209550</xdr:colOff>
          <xdr:row>7</xdr:row>
          <xdr:rowOff>85725</xdr:rowOff>
        </xdr:from>
        <xdr:to>
          <xdr:col>38</xdr:col>
          <xdr:colOff>238125</xdr:colOff>
          <xdr:row>8</xdr:row>
          <xdr:rowOff>171450</xdr:rowOff>
        </xdr:to>
        <xdr:sp macro="" textlink="">
          <xdr:nvSpPr>
            <xdr:cNvPr id="42008" name="Button 24" hidden="1">
              <a:extLst>
                <a:ext uri="{63B3BB69-23CF-44E3-9099-C40C66FF867C}">
                  <a14:compatExt spid="_x0000_s4200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增加周次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200025</xdr:colOff>
          <xdr:row>9</xdr:row>
          <xdr:rowOff>76200</xdr:rowOff>
        </xdr:from>
        <xdr:to>
          <xdr:col>38</xdr:col>
          <xdr:colOff>238125</xdr:colOff>
          <xdr:row>10</xdr:row>
          <xdr:rowOff>152400</xdr:rowOff>
        </xdr:to>
        <xdr:sp macro="" textlink="">
          <xdr:nvSpPr>
            <xdr:cNvPr id="42014" name="Button 30" hidden="1">
              <a:extLst>
                <a:ext uri="{63B3BB69-23CF-44E3-9099-C40C66FF867C}">
                  <a14:compatExt spid="_x0000_s4201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删除周次</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314325</xdr:colOff>
          <xdr:row>38</xdr:row>
          <xdr:rowOff>123825</xdr:rowOff>
        </xdr:from>
        <xdr:to>
          <xdr:col>11</xdr:col>
          <xdr:colOff>504825</xdr:colOff>
          <xdr:row>55</xdr:row>
          <xdr:rowOff>200025</xdr:rowOff>
        </xdr:to>
        <xdr:sp macro="" textlink="">
          <xdr:nvSpPr>
            <xdr:cNvPr id="123905" name="Object 1" hidden="1">
              <a:extLst>
                <a:ext uri="{63B3BB69-23CF-44E3-9099-C40C66FF867C}">
                  <a14:compatExt spid="_x0000_s123905"/>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xdr:twoCellAnchor editAs="oneCell">
    <xdr:from>
      <xdr:col>1</xdr:col>
      <xdr:colOff>638175</xdr:colOff>
      <xdr:row>69</xdr:row>
      <xdr:rowOff>104775</xdr:rowOff>
    </xdr:from>
    <xdr:to>
      <xdr:col>7</xdr:col>
      <xdr:colOff>9525</xdr:colOff>
      <xdr:row>86</xdr:row>
      <xdr:rowOff>200025</xdr:rowOff>
    </xdr:to>
    <xdr:pic>
      <xdr:nvPicPr>
        <xdr:cNvPr id="6" name="图片 5" descr="C:\Users\jianbo.deng\Documents\WXWork\1688853446318950\Cache\Image\2018-11\企业微信截图_15422848282111(1).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a:xfrm>
          <a:off x="1304925" y="147351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600075</xdr:colOff>
      <xdr:row>15</xdr:row>
      <xdr:rowOff>38100</xdr:rowOff>
    </xdr:from>
    <xdr:to>
      <xdr:col>6</xdr:col>
      <xdr:colOff>1028019</xdr:colOff>
      <xdr:row>27</xdr:row>
      <xdr:rowOff>37786</xdr:rowOff>
    </xdr:to>
    <xdr:pic>
      <xdr:nvPicPr>
        <xdr:cNvPr id="7" name="图片 6"/>
        <xdr:cNvPicPr>
          <a:picLocks noChangeAspect="1"/>
        </xdr:cNvPicPr>
      </xdr:nvPicPr>
      <xdr:blipFill>
        <a:blip xmlns:r="http://schemas.openxmlformats.org/officeDocument/2006/relationships" r:embed="rId2"/>
        <a:stretch>
          <a:fillRect/>
        </a:stretch>
      </xdr:blipFill>
      <xdr:spPr>
        <a:xfrm>
          <a:off x="600075" y="3295650"/>
          <a:ext cx="5447030" cy="251396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92.168.195.118\&#36719;&#20214;&#24320;&#21457;&#36807;&#31243;&#20307;&#31995;&#65288;CMMI%20L5&#65289;&#25991;&#26723;&#24211;\&#32452;&#32455;&#30456;&#20851;&#30340;&#36807;&#31243;\6&#32452;&#32455;&#24230;&#37327;&#19982;&#20998;&#26512;&#36807;&#31243;\&#24180;&#24230;&#32452;&#32455;&#24230;&#37327;&#35745;&#21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92.168.195.118\&#30000;&#25991;&#35878;&#36164;&#26009;\My%20Work\Shenzhen\Shenzhen%20SZSE\&#31532;&#20108;&#36718;&#25913;&#36827;\ODC.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92.168.195.118\Documents%20and%20Settings\km11\Desktop\Book7.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192.168.195.118\&#30000;&#25991;&#35878;&#36164;&#26009;\My%20Work\Shanghai\Shanghai%20Newegg\&#22235;&#32423;\03%20Process%20Definition\L4\20081211\CDMIS%20PPB\CDMIS&#38656;&#27714;&#35780;&#23457;&#32570;&#38519;&#23494;&#24230;PPB_200812.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jianbo.deng/Documents/WXWork/1688853446318950/Cache/File/2018-11/&#26580;&#24615;&#21270;&#26234;&#33021;&#23454;&#39564;&#25945;&#23398;&#31649;&#29702;&#24179;&#21488;R1.1_&#39033;&#30446;&#24230;&#37327;&#34920;-&#25913;&#22270;&#34920;&#25968;&#25454;.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192.168.195.118\&#30000;&#25991;&#35878;&#36164;&#26009;\My%20Work\Shenzhen\Shenzhen%20SZSE\&#31532;&#20108;&#36718;&#25913;&#36827;\&#36719;&#20214;&#27979;&#35797;&#35745;&#21010;&#27169;&#26495;(20100315).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192.168.195.118\Documents%20and%20Settings\bc31\Local%20Settings\Temp\TFSTemp\v833A.tmp\1312791\&#35780;&#23457;&#31649;&#29702;&#34920;&#21333;(C132934).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Server\TQM1.1\VSS_20050517\02_ProjectProduction\04_Coding\03_TQM_Templet\04_OrganizationSupport\01_&#34892;&#25919;&#31649;&#29702;\01_&#25991;&#20214;&#31649;&#29702;\&#25991;&#20214;&#32534;&#20889;&#35268;&#33539;.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192.168.195.118\jsmstcpro\CMMI%20Project%20Management\04_&#20020;&#26102;&#30446;&#24405;\wy\&#36827;&#24230;&#31649;&#29702;&#3492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封面 "/>
      <sheetName val="文档修改控制页"/>
      <sheetName val="目录"/>
      <sheetName val="填表说明"/>
      <sheetName val="组织度量目标值"/>
      <sheetName val="组织度量指标与度量项描述"/>
      <sheetName val="建立组织PCB及过程模型"/>
    </sheetNames>
    <sheetDataSet>
      <sheetData sheetId="0"/>
      <sheetData sheetId="1"/>
      <sheetData sheetId="2"/>
      <sheetData sheetId="3"/>
      <sheetData sheetId="4"/>
      <sheetData sheetId="5"/>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文档信息"/>
      <sheetName val="每日测试活动情况"/>
      <sheetName val="每日问题风险情况"/>
      <sheetName val="每日缺陷统计与分析"/>
      <sheetName val="基础配置表"/>
      <sheetName val="ODC配置表"/>
      <sheetName val="ODC中文配置表"/>
    </sheetNames>
    <sheetDataSet>
      <sheetData sheetId="0"/>
      <sheetData sheetId="1"/>
      <sheetData sheetId="2"/>
      <sheetData sheetId="3"/>
      <sheetData sheetId="4"/>
      <sheetData sheetId="5"/>
      <sheetData sheetId="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VSTS_ValidationWS_1"/>
    </sheetNames>
    <sheetDataSet>
      <sheetData sheetId="0" refreshError="1"/>
      <sheetData sheetId="1" refreshError="1"/>
      <sheetData sheetId="2" refreshError="1"/>
      <sheetData sheetId="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指导说明"/>
      <sheetName val="修订记录"/>
      <sheetName val="5-假设检验"/>
      <sheetName val="4-控制图分析 (2)"/>
      <sheetName val="4-控制图分析 (1)"/>
      <sheetName val="3-正态检验"/>
      <sheetName val="2-数据检查"/>
      <sheetName val="1-原始数据"/>
      <sheetName val="0-累积不可用数据"/>
    </sheetNames>
    <sheetDataSet>
      <sheetData sheetId="0" refreshError="1"/>
      <sheetData sheetId="1" refreshError="1"/>
      <sheetData sheetId="2"/>
      <sheetData sheetId="3"/>
      <sheetData sheetId="4"/>
      <sheetData sheetId="5" refreshError="1"/>
      <sheetData sheetId="6"/>
      <sheetData sheetId="7" refreshError="1"/>
      <sheetData sheetId="8"/>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B_DATA_"/>
      <sheetName val="报告封面"/>
      <sheetName val="目录"/>
      <sheetName val="填写说明"/>
      <sheetName val="项目属性"/>
      <sheetName val="项目度量分析计划"/>
      <sheetName val="预测-结果"/>
      <sheetName val="预测-指导"/>
      <sheetName val="总模型"/>
      <sheetName val="迭代模型"/>
      <sheetName val="需求"/>
      <sheetName val="工作量分布"/>
      <sheetName val="规模"/>
      <sheetName val="项目进度"/>
      <sheetName val="过程产出缺陷度量"/>
      <sheetName val="测试及验收缺陷度量"/>
      <sheetName val="人员统计"/>
      <sheetName val="人员基本信息"/>
      <sheetName val="根因分析"/>
      <sheetName val="模型数据检查"/>
      <sheetName val="附录-节假日"/>
      <sheetName val="柔性化智能实验教学管理平台R1.1_项目度量表-改图表数据"/>
    </sheetNames>
    <definedNames>
      <definedName name="Button10_Click_Frreview_delete"/>
      <definedName name="Button11_Click_Dreview_delete"/>
      <definedName name="Button12_Click_Tcreview_delete"/>
      <definedName name="Button13_Click_Creview_delete"/>
      <definedName name="Button3_Click_Crreview_add"/>
      <definedName name="Button4_Click_Frreview_add"/>
      <definedName name="button5_Click_Dreview_add"/>
      <definedName name="button6_Click_Tcreview_add"/>
      <definedName name="Button7_Click_Creview_add"/>
      <definedName name="Button9_Click_Crreview_delete"/>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文档信息"/>
      <sheetName val="项目概述"/>
      <sheetName val="测试范围"/>
      <sheetName val="测试里程碑"/>
      <sheetName val="风险分析与规避"/>
      <sheetName val="资源进度计划"/>
      <sheetName val="资源附表"/>
      <sheetName val="资源投入估算"/>
      <sheetName val="SIT&amp;UAT详细计划"/>
      <sheetName val="测试方法"/>
      <sheetName val="测试组织与策略"/>
      <sheetName val="规约"/>
      <sheetName val="测试估算"/>
      <sheetName val="变更差异"/>
      <sheetName val="质量度量标准"/>
      <sheetName val="测试角色职责表"/>
      <sheetName val="参考及交付文献"/>
    </sheetNames>
    <sheetDataSet>
      <sheetData sheetId="0" refreshError="1"/>
      <sheetData sheetId="1" refreshError="1"/>
      <sheetData sheetId="2" refreshError="1"/>
      <sheetData sheetId="3" refreshError="1"/>
      <sheetData sheetId="4"/>
      <sheetData sheetId="5" refreshError="1"/>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指导说明"/>
      <sheetName val="修改记录"/>
      <sheetName val="评审记录表"/>
    </sheetNames>
    <sheetDataSet>
      <sheetData sheetId="0"/>
      <sheetData sheetId="1" refreshError="1"/>
      <sheetData sheetId="2"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发行控制"/>
      <sheetName val="使用指南"/>
      <sheetName val="文件编写导则"/>
      <sheetName val="附录1"/>
      <sheetName val="附录2"/>
    </sheetNames>
    <sheetDataSet>
      <sheetData sheetId="0" refreshError="1"/>
      <sheetData sheetId="1" refreshError="1"/>
      <sheetData sheetId="2" refreshError="1"/>
      <sheetData sheetId="3" refreshError="1"/>
      <sheetData sheetId="4"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目录"/>
      <sheetName val="总体计划"/>
      <sheetName val="人员计划"/>
      <sheetName val="培训计划"/>
      <sheetName val="进度计划"/>
    </sheetNames>
    <sheetDataSet>
      <sheetData sheetId="0"/>
      <sheetData sheetId="1" refreshError="1"/>
      <sheetData sheetId="2"/>
      <sheetData sheetId="3" refreshError="1"/>
      <sheetData sheetId="4"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1.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openxmlformats.org/officeDocument/2006/relationships/comments" Target="../comments7.xml"/></Relationships>
</file>

<file path=xl/worksheets/_rels/sheet13.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9.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10.vml"/><Relationship Id="rId1" Type="http://schemas.openxmlformats.org/officeDocument/2006/relationships/drawing" Target="../drawings/drawing6.xml"/><Relationship Id="rId5" Type="http://schemas.openxmlformats.org/officeDocument/2006/relationships/comments" Target="../comments9.xml"/><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0.xml"/><Relationship Id="rId13" Type="http://schemas.openxmlformats.org/officeDocument/2006/relationships/comments" Target="../comments10.xml"/><Relationship Id="rId3" Type="http://schemas.openxmlformats.org/officeDocument/2006/relationships/ctrlProp" Target="../ctrlProps/ctrlProp5.xml"/><Relationship Id="rId7" Type="http://schemas.openxmlformats.org/officeDocument/2006/relationships/ctrlProp" Target="../ctrlProps/ctrlProp9.xml"/><Relationship Id="rId12" Type="http://schemas.openxmlformats.org/officeDocument/2006/relationships/ctrlProp" Target="../ctrlProps/ctrlProp14.xml"/><Relationship Id="rId2" Type="http://schemas.openxmlformats.org/officeDocument/2006/relationships/vmlDrawing" Target="../drawings/vmlDrawing11.vml"/><Relationship Id="rId1" Type="http://schemas.openxmlformats.org/officeDocument/2006/relationships/drawing" Target="../drawings/drawing7.xml"/><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0" Type="http://schemas.openxmlformats.org/officeDocument/2006/relationships/ctrlProp" Target="../ctrlProps/ctrlProp12.xml"/><Relationship Id="rId4" Type="http://schemas.openxmlformats.org/officeDocument/2006/relationships/ctrlProp" Target="../ctrlProps/ctrlProp6.xml"/><Relationship Id="rId9" Type="http://schemas.openxmlformats.org/officeDocument/2006/relationships/ctrlProp" Target="../ctrlProps/ctrlProp11.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20.xml"/><Relationship Id="rId13" Type="http://schemas.openxmlformats.org/officeDocument/2006/relationships/ctrlProp" Target="../ctrlProps/ctrlProp25.xml"/><Relationship Id="rId3" Type="http://schemas.openxmlformats.org/officeDocument/2006/relationships/ctrlProp" Target="../ctrlProps/ctrlProp15.xml"/><Relationship Id="rId7" Type="http://schemas.openxmlformats.org/officeDocument/2006/relationships/ctrlProp" Target="../ctrlProps/ctrlProp19.xml"/><Relationship Id="rId12" Type="http://schemas.openxmlformats.org/officeDocument/2006/relationships/ctrlProp" Target="../ctrlProps/ctrlProp24.xml"/><Relationship Id="rId2" Type="http://schemas.openxmlformats.org/officeDocument/2006/relationships/vmlDrawing" Target="../drawings/vmlDrawing12.vml"/><Relationship Id="rId1" Type="http://schemas.openxmlformats.org/officeDocument/2006/relationships/drawing" Target="../drawings/drawing8.xml"/><Relationship Id="rId6" Type="http://schemas.openxmlformats.org/officeDocument/2006/relationships/ctrlProp" Target="../ctrlProps/ctrlProp18.xml"/><Relationship Id="rId11" Type="http://schemas.openxmlformats.org/officeDocument/2006/relationships/ctrlProp" Target="../ctrlProps/ctrlProp23.xml"/><Relationship Id="rId5" Type="http://schemas.openxmlformats.org/officeDocument/2006/relationships/ctrlProp" Target="../ctrlProps/ctrlProp17.xml"/><Relationship Id="rId15" Type="http://schemas.openxmlformats.org/officeDocument/2006/relationships/comments" Target="../comments11.xml"/><Relationship Id="rId10" Type="http://schemas.openxmlformats.org/officeDocument/2006/relationships/ctrlProp" Target="../ctrlProps/ctrlProp22.xml"/><Relationship Id="rId4" Type="http://schemas.openxmlformats.org/officeDocument/2006/relationships/ctrlProp" Target="../ctrlProps/ctrlProp16.xml"/><Relationship Id="rId9" Type="http://schemas.openxmlformats.org/officeDocument/2006/relationships/ctrlProp" Target="../ctrlProps/ctrlProp21.xml"/><Relationship Id="rId14" Type="http://schemas.openxmlformats.org/officeDocument/2006/relationships/ctrlProp" Target="../ctrlProps/ctrlProp26.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27.xml"/><Relationship Id="rId7"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drawing" Target="../drawings/drawing9.xml"/><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9.xml.rels><?xml version="1.0" encoding="UTF-8" standalone="yes"?>
<Relationships xmlns="http://schemas.openxmlformats.org/package/2006/relationships"><Relationship Id="rId3" Type="http://schemas.openxmlformats.org/officeDocument/2006/relationships/package" Target="../embeddings/Microsoft_Visio___1.vsdx"/><Relationship Id="rId2" Type="http://schemas.openxmlformats.org/officeDocument/2006/relationships/vmlDrawing" Target="../drawings/vmlDrawing14.vml"/><Relationship Id="rId1" Type="http://schemas.openxmlformats.org/officeDocument/2006/relationships/drawing" Target="../drawings/drawing10.xml"/><Relationship Id="rId4" Type="http://schemas.openxmlformats.org/officeDocument/2006/relationships/image" Target="../media/image12.emf"/></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10005"/>
  <sheetViews>
    <sheetView workbookViewId="0"/>
  </sheetViews>
  <sheetFormatPr defaultColWidth="9" defaultRowHeight="13.5"/>
  <cols>
    <col min="1" max="10" width="36.625" customWidth="1"/>
  </cols>
  <sheetData>
    <row r="1" spans="1:16">
      <c r="A1" s="696" t="s">
        <v>0</v>
      </c>
    </row>
    <row r="2" spans="1:16">
      <c r="P2" t="e">
        <f ca="1">CB.RecalcCounterFN()</f>
        <v>#NAME?</v>
      </c>
    </row>
    <row r="3" spans="1:16">
      <c r="A3" t="s">
        <v>1</v>
      </c>
      <c r="B3" t="s">
        <v>2</v>
      </c>
      <c r="C3">
        <v>0</v>
      </c>
    </row>
    <row r="4" spans="1:16">
      <c r="A4" t="s">
        <v>3</v>
      </c>
    </row>
    <row r="5" spans="1:16">
      <c r="A5" t="s">
        <v>4</v>
      </c>
    </row>
    <row r="7" spans="1:16">
      <c r="A7" s="696" t="s">
        <v>5</v>
      </c>
      <c r="B7" t="s">
        <v>6</v>
      </c>
    </row>
    <row r="8" spans="1:16">
      <c r="B8">
        <v>3</v>
      </c>
    </row>
    <row r="10" spans="1:16">
      <c r="A10" t="s">
        <v>7</v>
      </c>
    </row>
    <row r="11" spans="1:16">
      <c r="A11" t="e">
        <f>CB_DATA_!#REF!</f>
        <v>#REF!</v>
      </c>
      <c r="B11" t="e">
        <f>迭代模型!#REF!</f>
        <v>#REF!</v>
      </c>
      <c r="C11" t="e">
        <f>总模型!#REF!</f>
        <v>#REF!</v>
      </c>
    </row>
    <row r="13" spans="1:16">
      <c r="A13" t="s">
        <v>8</v>
      </c>
    </row>
    <row r="14" spans="1:16">
      <c r="A14" t="s">
        <v>9</v>
      </c>
      <c r="B14" s="697" t="s">
        <v>10</v>
      </c>
      <c r="C14" s="697" t="s">
        <v>11</v>
      </c>
    </row>
    <row r="16" spans="1:16">
      <c r="A16" t="s">
        <v>12</v>
      </c>
    </row>
    <row r="19" spans="1:3">
      <c r="A19" t="s">
        <v>13</v>
      </c>
    </row>
    <row r="20" spans="1:3">
      <c r="A20">
        <v>31</v>
      </c>
      <c r="B20">
        <v>34</v>
      </c>
      <c r="C20">
        <v>34</v>
      </c>
    </row>
    <row r="25" spans="1:3">
      <c r="A25" s="696" t="s">
        <v>14</v>
      </c>
    </row>
    <row r="26" spans="1:3">
      <c r="A26" s="697" t="s">
        <v>15</v>
      </c>
      <c r="B26" s="697" t="s">
        <v>16</v>
      </c>
      <c r="C26" s="697" t="s">
        <v>16</v>
      </c>
    </row>
    <row r="27" spans="1:3">
      <c r="A27" t="s">
        <v>17</v>
      </c>
      <c r="B27" t="s">
        <v>18</v>
      </c>
      <c r="C27" t="s">
        <v>19</v>
      </c>
    </row>
    <row r="28" spans="1:3">
      <c r="A28" s="697" t="s">
        <v>20</v>
      </c>
      <c r="B28" s="697" t="s">
        <v>20</v>
      </c>
      <c r="C28" s="697" t="s">
        <v>20</v>
      </c>
    </row>
    <row r="29" spans="1:3">
      <c r="A29" s="697" t="s">
        <v>21</v>
      </c>
      <c r="B29" s="697" t="s">
        <v>15</v>
      </c>
      <c r="C29" s="697" t="s">
        <v>15</v>
      </c>
    </row>
    <row r="30" spans="1:3">
      <c r="A30" t="s">
        <v>22</v>
      </c>
      <c r="B30" t="s">
        <v>23</v>
      </c>
      <c r="C30" t="s">
        <v>23</v>
      </c>
    </row>
    <row r="31" spans="1:3">
      <c r="A31" s="697" t="s">
        <v>24</v>
      </c>
      <c r="B31" s="697" t="s">
        <v>20</v>
      </c>
      <c r="C31" s="697" t="s">
        <v>20</v>
      </c>
    </row>
    <row r="32" spans="1:3">
      <c r="B32" s="697" t="s">
        <v>25</v>
      </c>
      <c r="C32" s="697" t="s">
        <v>25</v>
      </c>
    </row>
    <row r="33" spans="2:3">
      <c r="B33" t="s">
        <v>26</v>
      </c>
      <c r="C33" t="s">
        <v>27</v>
      </c>
    </row>
    <row r="34" spans="2:3">
      <c r="B34" s="697" t="s">
        <v>20</v>
      </c>
      <c r="C34" s="697" t="s">
        <v>20</v>
      </c>
    </row>
    <row r="10000" spans="1:1">
      <c r="A10000" t="s">
        <v>28</v>
      </c>
    </row>
    <row r="10001" spans="1:1">
      <c r="A10001" t="b">
        <f>"{0.CERTAINTY(0.4,0.6)}"&gt;=0.9</f>
        <v>1</v>
      </c>
    </row>
    <row r="10002" spans="1:1">
      <c r="A10002" t="b">
        <f>"{0.CERTAINTY(-0.28,0.28)}"&gt;=0.9</f>
        <v>1</v>
      </c>
    </row>
    <row r="10004" spans="1:1">
      <c r="A10004" t="str">
        <f>"{0.CERTAINTY(-1.11E+307,0.035)}"</f>
        <v>{0.CERTAINTY(-1.11E+307,0.035)}</v>
      </c>
    </row>
    <row r="10005" spans="1:1">
      <c r="A10005" t="b">
        <f>"{0.CERTAINTY(0,0.4)}"&gt;=0.9</f>
        <v>1</v>
      </c>
    </row>
  </sheetData>
  <phoneticPr fontId="152" type="noConversion"/>
  <pageMargins left="0.69930555555555596" right="0.69930555555555596"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2"/>
  <sheetViews>
    <sheetView showGridLines="0" workbookViewId="0">
      <selection activeCell="N13" sqref="N13"/>
    </sheetView>
  </sheetViews>
  <sheetFormatPr defaultColWidth="9" defaultRowHeight="12"/>
  <cols>
    <col min="1" max="1" width="15.625" style="36" customWidth="1"/>
    <col min="2" max="2" width="14.25" style="36" customWidth="1"/>
    <col min="3" max="3" width="11.625" style="36" customWidth="1"/>
    <col min="4" max="5" width="9" style="36"/>
    <col min="6" max="6" width="26.375" style="36" customWidth="1"/>
    <col min="7" max="256" width="9" style="36"/>
    <col min="257" max="257" width="15.625" style="36" customWidth="1"/>
    <col min="258" max="258" width="14.25" style="36" customWidth="1"/>
    <col min="259" max="259" width="11.625" style="36" customWidth="1"/>
    <col min="260" max="261" width="9" style="36"/>
    <col min="262" max="262" width="26.375" style="36" customWidth="1"/>
    <col min="263" max="512" width="9" style="36"/>
    <col min="513" max="513" width="15.625" style="36" customWidth="1"/>
    <col min="514" max="514" width="14.25" style="36" customWidth="1"/>
    <col min="515" max="515" width="11.625" style="36" customWidth="1"/>
    <col min="516" max="517" width="9" style="36"/>
    <col min="518" max="518" width="26.375" style="36" customWidth="1"/>
    <col min="519" max="768" width="9" style="36"/>
    <col min="769" max="769" width="15.625" style="36" customWidth="1"/>
    <col min="770" max="770" width="14.25" style="36" customWidth="1"/>
    <col min="771" max="771" width="11.625" style="36" customWidth="1"/>
    <col min="772" max="773" width="9" style="36"/>
    <col min="774" max="774" width="26.375" style="36" customWidth="1"/>
    <col min="775" max="1024" width="9" style="36"/>
    <col min="1025" max="1025" width="15.625" style="36" customWidth="1"/>
    <col min="1026" max="1026" width="14.25" style="36" customWidth="1"/>
    <col min="1027" max="1027" width="11.625" style="36" customWidth="1"/>
    <col min="1028" max="1029" width="9" style="36"/>
    <col min="1030" max="1030" width="26.375" style="36" customWidth="1"/>
    <col min="1031" max="1280" width="9" style="36"/>
    <col min="1281" max="1281" width="15.625" style="36" customWidth="1"/>
    <col min="1282" max="1282" width="14.25" style="36" customWidth="1"/>
    <col min="1283" max="1283" width="11.625" style="36" customWidth="1"/>
    <col min="1284" max="1285" width="9" style="36"/>
    <col min="1286" max="1286" width="26.375" style="36" customWidth="1"/>
    <col min="1287" max="1536" width="9" style="36"/>
    <col min="1537" max="1537" width="15.625" style="36" customWidth="1"/>
    <col min="1538" max="1538" width="14.25" style="36" customWidth="1"/>
    <col min="1539" max="1539" width="11.625" style="36" customWidth="1"/>
    <col min="1540" max="1541" width="9" style="36"/>
    <col min="1542" max="1542" width="26.375" style="36" customWidth="1"/>
    <col min="1543" max="1792" width="9" style="36"/>
    <col min="1793" max="1793" width="15.625" style="36" customWidth="1"/>
    <col min="1794" max="1794" width="14.25" style="36" customWidth="1"/>
    <col min="1795" max="1795" width="11.625" style="36" customWidth="1"/>
    <col min="1796" max="1797" width="9" style="36"/>
    <col min="1798" max="1798" width="26.375" style="36" customWidth="1"/>
    <col min="1799" max="2048" width="9" style="36"/>
    <col min="2049" max="2049" width="15.625" style="36" customWidth="1"/>
    <col min="2050" max="2050" width="14.25" style="36" customWidth="1"/>
    <col min="2051" max="2051" width="11.625" style="36" customWidth="1"/>
    <col min="2052" max="2053" width="9" style="36"/>
    <col min="2054" max="2054" width="26.375" style="36" customWidth="1"/>
    <col min="2055" max="2304" width="9" style="36"/>
    <col min="2305" max="2305" width="15.625" style="36" customWidth="1"/>
    <col min="2306" max="2306" width="14.25" style="36" customWidth="1"/>
    <col min="2307" max="2307" width="11.625" style="36" customWidth="1"/>
    <col min="2308" max="2309" width="9" style="36"/>
    <col min="2310" max="2310" width="26.375" style="36" customWidth="1"/>
    <col min="2311" max="2560" width="9" style="36"/>
    <col min="2561" max="2561" width="15.625" style="36" customWidth="1"/>
    <col min="2562" max="2562" width="14.25" style="36" customWidth="1"/>
    <col min="2563" max="2563" width="11.625" style="36" customWidth="1"/>
    <col min="2564" max="2565" width="9" style="36"/>
    <col min="2566" max="2566" width="26.375" style="36" customWidth="1"/>
    <col min="2567" max="2816" width="9" style="36"/>
    <col min="2817" max="2817" width="15.625" style="36" customWidth="1"/>
    <col min="2818" max="2818" width="14.25" style="36" customWidth="1"/>
    <col min="2819" max="2819" width="11.625" style="36" customWidth="1"/>
    <col min="2820" max="2821" width="9" style="36"/>
    <col min="2822" max="2822" width="26.375" style="36" customWidth="1"/>
    <col min="2823" max="3072" width="9" style="36"/>
    <col min="3073" max="3073" width="15.625" style="36" customWidth="1"/>
    <col min="3074" max="3074" width="14.25" style="36" customWidth="1"/>
    <col min="3075" max="3075" width="11.625" style="36" customWidth="1"/>
    <col min="3076" max="3077" width="9" style="36"/>
    <col min="3078" max="3078" width="26.375" style="36" customWidth="1"/>
    <col min="3079" max="3328" width="9" style="36"/>
    <col min="3329" max="3329" width="15.625" style="36" customWidth="1"/>
    <col min="3330" max="3330" width="14.25" style="36" customWidth="1"/>
    <col min="3331" max="3331" width="11.625" style="36" customWidth="1"/>
    <col min="3332" max="3333" width="9" style="36"/>
    <col min="3334" max="3334" width="26.375" style="36" customWidth="1"/>
    <col min="3335" max="3584" width="9" style="36"/>
    <col min="3585" max="3585" width="15.625" style="36" customWidth="1"/>
    <col min="3586" max="3586" width="14.25" style="36" customWidth="1"/>
    <col min="3587" max="3587" width="11.625" style="36" customWidth="1"/>
    <col min="3588" max="3589" width="9" style="36"/>
    <col min="3590" max="3590" width="26.375" style="36" customWidth="1"/>
    <col min="3591" max="3840" width="9" style="36"/>
    <col min="3841" max="3841" width="15.625" style="36" customWidth="1"/>
    <col min="3842" max="3842" width="14.25" style="36" customWidth="1"/>
    <col min="3843" max="3843" width="11.625" style="36" customWidth="1"/>
    <col min="3844" max="3845" width="9" style="36"/>
    <col min="3846" max="3846" width="26.375" style="36" customWidth="1"/>
    <col min="3847" max="4096" width="9" style="36"/>
    <col min="4097" max="4097" width="15.625" style="36" customWidth="1"/>
    <col min="4098" max="4098" width="14.25" style="36" customWidth="1"/>
    <col min="4099" max="4099" width="11.625" style="36" customWidth="1"/>
    <col min="4100" max="4101" width="9" style="36"/>
    <col min="4102" max="4102" width="26.375" style="36" customWidth="1"/>
    <col min="4103" max="4352" width="9" style="36"/>
    <col min="4353" max="4353" width="15.625" style="36" customWidth="1"/>
    <col min="4354" max="4354" width="14.25" style="36" customWidth="1"/>
    <col min="4355" max="4355" width="11.625" style="36" customWidth="1"/>
    <col min="4356" max="4357" width="9" style="36"/>
    <col min="4358" max="4358" width="26.375" style="36" customWidth="1"/>
    <col min="4359" max="4608" width="9" style="36"/>
    <col min="4609" max="4609" width="15.625" style="36" customWidth="1"/>
    <col min="4610" max="4610" width="14.25" style="36" customWidth="1"/>
    <col min="4611" max="4611" width="11.625" style="36" customWidth="1"/>
    <col min="4612" max="4613" width="9" style="36"/>
    <col min="4614" max="4614" width="26.375" style="36" customWidth="1"/>
    <col min="4615" max="4864" width="9" style="36"/>
    <col min="4865" max="4865" width="15.625" style="36" customWidth="1"/>
    <col min="4866" max="4866" width="14.25" style="36" customWidth="1"/>
    <col min="4867" max="4867" width="11.625" style="36" customWidth="1"/>
    <col min="4868" max="4869" width="9" style="36"/>
    <col min="4870" max="4870" width="26.375" style="36" customWidth="1"/>
    <col min="4871" max="5120" width="9" style="36"/>
    <col min="5121" max="5121" width="15.625" style="36" customWidth="1"/>
    <col min="5122" max="5122" width="14.25" style="36" customWidth="1"/>
    <col min="5123" max="5123" width="11.625" style="36" customWidth="1"/>
    <col min="5124" max="5125" width="9" style="36"/>
    <col min="5126" max="5126" width="26.375" style="36" customWidth="1"/>
    <col min="5127" max="5376" width="9" style="36"/>
    <col min="5377" max="5377" width="15.625" style="36" customWidth="1"/>
    <col min="5378" max="5378" width="14.25" style="36" customWidth="1"/>
    <col min="5379" max="5379" width="11.625" style="36" customWidth="1"/>
    <col min="5380" max="5381" width="9" style="36"/>
    <col min="5382" max="5382" width="26.375" style="36" customWidth="1"/>
    <col min="5383" max="5632" width="9" style="36"/>
    <col min="5633" max="5633" width="15.625" style="36" customWidth="1"/>
    <col min="5634" max="5634" width="14.25" style="36" customWidth="1"/>
    <col min="5635" max="5635" width="11.625" style="36" customWidth="1"/>
    <col min="5636" max="5637" width="9" style="36"/>
    <col min="5638" max="5638" width="26.375" style="36" customWidth="1"/>
    <col min="5639" max="5888" width="9" style="36"/>
    <col min="5889" max="5889" width="15.625" style="36" customWidth="1"/>
    <col min="5890" max="5890" width="14.25" style="36" customWidth="1"/>
    <col min="5891" max="5891" width="11.625" style="36" customWidth="1"/>
    <col min="5892" max="5893" width="9" style="36"/>
    <col min="5894" max="5894" width="26.375" style="36" customWidth="1"/>
    <col min="5895" max="6144" width="9" style="36"/>
    <col min="6145" max="6145" width="15.625" style="36" customWidth="1"/>
    <col min="6146" max="6146" width="14.25" style="36" customWidth="1"/>
    <col min="6147" max="6147" width="11.625" style="36" customWidth="1"/>
    <col min="6148" max="6149" width="9" style="36"/>
    <col min="6150" max="6150" width="26.375" style="36" customWidth="1"/>
    <col min="6151" max="6400" width="9" style="36"/>
    <col min="6401" max="6401" width="15.625" style="36" customWidth="1"/>
    <col min="6402" max="6402" width="14.25" style="36" customWidth="1"/>
    <col min="6403" max="6403" width="11.625" style="36" customWidth="1"/>
    <col min="6404" max="6405" width="9" style="36"/>
    <col min="6406" max="6406" width="26.375" style="36" customWidth="1"/>
    <col min="6407" max="6656" width="9" style="36"/>
    <col min="6657" max="6657" width="15.625" style="36" customWidth="1"/>
    <col min="6658" max="6658" width="14.25" style="36" customWidth="1"/>
    <col min="6659" max="6659" width="11.625" style="36" customWidth="1"/>
    <col min="6660" max="6661" width="9" style="36"/>
    <col min="6662" max="6662" width="26.375" style="36" customWidth="1"/>
    <col min="6663" max="6912" width="9" style="36"/>
    <col min="6913" max="6913" width="15.625" style="36" customWidth="1"/>
    <col min="6914" max="6914" width="14.25" style="36" customWidth="1"/>
    <col min="6915" max="6915" width="11.625" style="36" customWidth="1"/>
    <col min="6916" max="6917" width="9" style="36"/>
    <col min="6918" max="6918" width="26.375" style="36" customWidth="1"/>
    <col min="6919" max="7168" width="9" style="36"/>
    <col min="7169" max="7169" width="15.625" style="36" customWidth="1"/>
    <col min="7170" max="7170" width="14.25" style="36" customWidth="1"/>
    <col min="7171" max="7171" width="11.625" style="36" customWidth="1"/>
    <col min="7172" max="7173" width="9" style="36"/>
    <col min="7174" max="7174" width="26.375" style="36" customWidth="1"/>
    <col min="7175" max="7424" width="9" style="36"/>
    <col min="7425" max="7425" width="15.625" style="36" customWidth="1"/>
    <col min="7426" max="7426" width="14.25" style="36" customWidth="1"/>
    <col min="7427" max="7427" width="11.625" style="36" customWidth="1"/>
    <col min="7428" max="7429" width="9" style="36"/>
    <col min="7430" max="7430" width="26.375" style="36" customWidth="1"/>
    <col min="7431" max="7680" width="9" style="36"/>
    <col min="7681" max="7681" width="15.625" style="36" customWidth="1"/>
    <col min="7682" max="7682" width="14.25" style="36" customWidth="1"/>
    <col min="7683" max="7683" width="11.625" style="36" customWidth="1"/>
    <col min="7684" max="7685" width="9" style="36"/>
    <col min="7686" max="7686" width="26.375" style="36" customWidth="1"/>
    <col min="7687" max="7936" width="9" style="36"/>
    <col min="7937" max="7937" width="15.625" style="36" customWidth="1"/>
    <col min="7938" max="7938" width="14.25" style="36" customWidth="1"/>
    <col min="7939" max="7939" width="11.625" style="36" customWidth="1"/>
    <col min="7940" max="7941" width="9" style="36"/>
    <col min="7942" max="7942" width="26.375" style="36" customWidth="1"/>
    <col min="7943" max="8192" width="9" style="36"/>
    <col min="8193" max="8193" width="15.625" style="36" customWidth="1"/>
    <col min="8194" max="8194" width="14.25" style="36" customWidth="1"/>
    <col min="8195" max="8195" width="11.625" style="36" customWidth="1"/>
    <col min="8196" max="8197" width="9" style="36"/>
    <col min="8198" max="8198" width="26.375" style="36" customWidth="1"/>
    <col min="8199" max="8448" width="9" style="36"/>
    <col min="8449" max="8449" width="15.625" style="36" customWidth="1"/>
    <col min="8450" max="8450" width="14.25" style="36" customWidth="1"/>
    <col min="8451" max="8451" width="11.625" style="36" customWidth="1"/>
    <col min="8452" max="8453" width="9" style="36"/>
    <col min="8454" max="8454" width="26.375" style="36" customWidth="1"/>
    <col min="8455" max="8704" width="9" style="36"/>
    <col min="8705" max="8705" width="15.625" style="36" customWidth="1"/>
    <col min="8706" max="8706" width="14.25" style="36" customWidth="1"/>
    <col min="8707" max="8707" width="11.625" style="36" customWidth="1"/>
    <col min="8708" max="8709" width="9" style="36"/>
    <col min="8710" max="8710" width="26.375" style="36" customWidth="1"/>
    <col min="8711" max="8960" width="9" style="36"/>
    <col min="8961" max="8961" width="15.625" style="36" customWidth="1"/>
    <col min="8962" max="8962" width="14.25" style="36" customWidth="1"/>
    <col min="8963" max="8963" width="11.625" style="36" customWidth="1"/>
    <col min="8964" max="8965" width="9" style="36"/>
    <col min="8966" max="8966" width="26.375" style="36" customWidth="1"/>
    <col min="8967" max="9216" width="9" style="36"/>
    <col min="9217" max="9217" width="15.625" style="36" customWidth="1"/>
    <col min="9218" max="9218" width="14.25" style="36" customWidth="1"/>
    <col min="9219" max="9219" width="11.625" style="36" customWidth="1"/>
    <col min="9220" max="9221" width="9" style="36"/>
    <col min="9222" max="9222" width="26.375" style="36" customWidth="1"/>
    <col min="9223" max="9472" width="9" style="36"/>
    <col min="9473" max="9473" width="15.625" style="36" customWidth="1"/>
    <col min="9474" max="9474" width="14.25" style="36" customWidth="1"/>
    <col min="9475" max="9475" width="11.625" style="36" customWidth="1"/>
    <col min="9476" max="9477" width="9" style="36"/>
    <col min="9478" max="9478" width="26.375" style="36" customWidth="1"/>
    <col min="9479" max="9728" width="9" style="36"/>
    <col min="9729" max="9729" width="15.625" style="36" customWidth="1"/>
    <col min="9730" max="9730" width="14.25" style="36" customWidth="1"/>
    <col min="9731" max="9731" width="11.625" style="36" customWidth="1"/>
    <col min="9732" max="9733" width="9" style="36"/>
    <col min="9734" max="9734" width="26.375" style="36" customWidth="1"/>
    <col min="9735" max="9984" width="9" style="36"/>
    <col min="9985" max="9985" width="15.625" style="36" customWidth="1"/>
    <col min="9986" max="9986" width="14.25" style="36" customWidth="1"/>
    <col min="9987" max="9987" width="11.625" style="36" customWidth="1"/>
    <col min="9988" max="9989" width="9" style="36"/>
    <col min="9990" max="9990" width="26.375" style="36" customWidth="1"/>
    <col min="9991" max="10240" width="9" style="36"/>
    <col min="10241" max="10241" width="15.625" style="36" customWidth="1"/>
    <col min="10242" max="10242" width="14.25" style="36" customWidth="1"/>
    <col min="10243" max="10243" width="11.625" style="36" customWidth="1"/>
    <col min="10244" max="10245" width="9" style="36"/>
    <col min="10246" max="10246" width="26.375" style="36" customWidth="1"/>
    <col min="10247" max="10496" width="9" style="36"/>
    <col min="10497" max="10497" width="15.625" style="36" customWidth="1"/>
    <col min="10498" max="10498" width="14.25" style="36" customWidth="1"/>
    <col min="10499" max="10499" width="11.625" style="36" customWidth="1"/>
    <col min="10500" max="10501" width="9" style="36"/>
    <col min="10502" max="10502" width="26.375" style="36" customWidth="1"/>
    <col min="10503" max="10752" width="9" style="36"/>
    <col min="10753" max="10753" width="15.625" style="36" customWidth="1"/>
    <col min="10754" max="10754" width="14.25" style="36" customWidth="1"/>
    <col min="10755" max="10755" width="11.625" style="36" customWidth="1"/>
    <col min="10756" max="10757" width="9" style="36"/>
    <col min="10758" max="10758" width="26.375" style="36" customWidth="1"/>
    <col min="10759" max="11008" width="9" style="36"/>
    <col min="11009" max="11009" width="15.625" style="36" customWidth="1"/>
    <col min="11010" max="11010" width="14.25" style="36" customWidth="1"/>
    <col min="11011" max="11011" width="11.625" style="36" customWidth="1"/>
    <col min="11012" max="11013" width="9" style="36"/>
    <col min="11014" max="11014" width="26.375" style="36" customWidth="1"/>
    <col min="11015" max="11264" width="9" style="36"/>
    <col min="11265" max="11265" width="15.625" style="36" customWidth="1"/>
    <col min="11266" max="11266" width="14.25" style="36" customWidth="1"/>
    <col min="11267" max="11267" width="11.625" style="36" customWidth="1"/>
    <col min="11268" max="11269" width="9" style="36"/>
    <col min="11270" max="11270" width="26.375" style="36" customWidth="1"/>
    <col min="11271" max="11520" width="9" style="36"/>
    <col min="11521" max="11521" width="15.625" style="36" customWidth="1"/>
    <col min="11522" max="11522" width="14.25" style="36" customWidth="1"/>
    <col min="11523" max="11523" width="11.625" style="36" customWidth="1"/>
    <col min="11524" max="11525" width="9" style="36"/>
    <col min="11526" max="11526" width="26.375" style="36" customWidth="1"/>
    <col min="11527" max="11776" width="9" style="36"/>
    <col min="11777" max="11777" width="15.625" style="36" customWidth="1"/>
    <col min="11778" max="11778" width="14.25" style="36" customWidth="1"/>
    <col min="11779" max="11779" width="11.625" style="36" customWidth="1"/>
    <col min="11780" max="11781" width="9" style="36"/>
    <col min="11782" max="11782" width="26.375" style="36" customWidth="1"/>
    <col min="11783" max="12032" width="9" style="36"/>
    <col min="12033" max="12033" width="15.625" style="36" customWidth="1"/>
    <col min="12034" max="12034" width="14.25" style="36" customWidth="1"/>
    <col min="12035" max="12035" width="11.625" style="36" customWidth="1"/>
    <col min="12036" max="12037" width="9" style="36"/>
    <col min="12038" max="12038" width="26.375" style="36" customWidth="1"/>
    <col min="12039" max="12288" width="9" style="36"/>
    <col min="12289" max="12289" width="15.625" style="36" customWidth="1"/>
    <col min="12290" max="12290" width="14.25" style="36" customWidth="1"/>
    <col min="12291" max="12291" width="11.625" style="36" customWidth="1"/>
    <col min="12292" max="12293" width="9" style="36"/>
    <col min="12294" max="12294" width="26.375" style="36" customWidth="1"/>
    <col min="12295" max="12544" width="9" style="36"/>
    <col min="12545" max="12545" width="15.625" style="36" customWidth="1"/>
    <col min="12546" max="12546" width="14.25" style="36" customWidth="1"/>
    <col min="12547" max="12547" width="11.625" style="36" customWidth="1"/>
    <col min="12548" max="12549" width="9" style="36"/>
    <col min="12550" max="12550" width="26.375" style="36" customWidth="1"/>
    <col min="12551" max="12800" width="9" style="36"/>
    <col min="12801" max="12801" width="15.625" style="36" customWidth="1"/>
    <col min="12802" max="12802" width="14.25" style="36" customWidth="1"/>
    <col min="12803" max="12803" width="11.625" style="36" customWidth="1"/>
    <col min="12804" max="12805" width="9" style="36"/>
    <col min="12806" max="12806" width="26.375" style="36" customWidth="1"/>
    <col min="12807" max="13056" width="9" style="36"/>
    <col min="13057" max="13057" width="15.625" style="36" customWidth="1"/>
    <col min="13058" max="13058" width="14.25" style="36" customWidth="1"/>
    <col min="13059" max="13059" width="11.625" style="36" customWidth="1"/>
    <col min="13060" max="13061" width="9" style="36"/>
    <col min="13062" max="13062" width="26.375" style="36" customWidth="1"/>
    <col min="13063" max="13312" width="9" style="36"/>
    <col min="13313" max="13313" width="15.625" style="36" customWidth="1"/>
    <col min="13314" max="13314" width="14.25" style="36" customWidth="1"/>
    <col min="13315" max="13315" width="11.625" style="36" customWidth="1"/>
    <col min="13316" max="13317" width="9" style="36"/>
    <col min="13318" max="13318" width="26.375" style="36" customWidth="1"/>
    <col min="13319" max="13568" width="9" style="36"/>
    <col min="13569" max="13569" width="15.625" style="36" customWidth="1"/>
    <col min="13570" max="13570" width="14.25" style="36" customWidth="1"/>
    <col min="13571" max="13571" width="11.625" style="36" customWidth="1"/>
    <col min="13572" max="13573" width="9" style="36"/>
    <col min="13574" max="13574" width="26.375" style="36" customWidth="1"/>
    <col min="13575" max="13824" width="9" style="36"/>
    <col min="13825" max="13825" width="15.625" style="36" customWidth="1"/>
    <col min="13826" max="13826" width="14.25" style="36" customWidth="1"/>
    <col min="13827" max="13827" width="11.625" style="36" customWidth="1"/>
    <col min="13828" max="13829" width="9" style="36"/>
    <col min="13830" max="13830" width="26.375" style="36" customWidth="1"/>
    <col min="13831" max="14080" width="9" style="36"/>
    <col min="14081" max="14081" width="15.625" style="36" customWidth="1"/>
    <col min="14082" max="14082" width="14.25" style="36" customWidth="1"/>
    <col min="14083" max="14083" width="11.625" style="36" customWidth="1"/>
    <col min="14084" max="14085" width="9" style="36"/>
    <col min="14086" max="14086" width="26.375" style="36" customWidth="1"/>
    <col min="14087" max="14336" width="9" style="36"/>
    <col min="14337" max="14337" width="15.625" style="36" customWidth="1"/>
    <col min="14338" max="14338" width="14.25" style="36" customWidth="1"/>
    <col min="14339" max="14339" width="11.625" style="36" customWidth="1"/>
    <col min="14340" max="14341" width="9" style="36"/>
    <col min="14342" max="14342" width="26.375" style="36" customWidth="1"/>
    <col min="14343" max="14592" width="9" style="36"/>
    <col min="14593" max="14593" width="15.625" style="36" customWidth="1"/>
    <col min="14594" max="14594" width="14.25" style="36" customWidth="1"/>
    <col min="14595" max="14595" width="11.625" style="36" customWidth="1"/>
    <col min="14596" max="14597" width="9" style="36"/>
    <col min="14598" max="14598" width="26.375" style="36" customWidth="1"/>
    <col min="14599" max="14848" width="9" style="36"/>
    <col min="14849" max="14849" width="15.625" style="36" customWidth="1"/>
    <col min="14850" max="14850" width="14.25" style="36" customWidth="1"/>
    <col min="14851" max="14851" width="11.625" style="36" customWidth="1"/>
    <col min="14852" max="14853" width="9" style="36"/>
    <col min="14854" max="14854" width="26.375" style="36" customWidth="1"/>
    <col min="14855" max="15104" width="9" style="36"/>
    <col min="15105" max="15105" width="15.625" style="36" customWidth="1"/>
    <col min="15106" max="15106" width="14.25" style="36" customWidth="1"/>
    <col min="15107" max="15107" width="11.625" style="36" customWidth="1"/>
    <col min="15108" max="15109" width="9" style="36"/>
    <col min="15110" max="15110" width="26.375" style="36" customWidth="1"/>
    <col min="15111" max="15360" width="9" style="36"/>
    <col min="15361" max="15361" width="15.625" style="36" customWidth="1"/>
    <col min="15362" max="15362" width="14.25" style="36" customWidth="1"/>
    <col min="15363" max="15363" width="11.625" style="36" customWidth="1"/>
    <col min="15364" max="15365" width="9" style="36"/>
    <col min="15366" max="15366" width="26.375" style="36" customWidth="1"/>
    <col min="15367" max="15616" width="9" style="36"/>
    <col min="15617" max="15617" width="15.625" style="36" customWidth="1"/>
    <col min="15618" max="15618" width="14.25" style="36" customWidth="1"/>
    <col min="15619" max="15619" width="11.625" style="36" customWidth="1"/>
    <col min="15620" max="15621" width="9" style="36"/>
    <col min="15622" max="15622" width="26.375" style="36" customWidth="1"/>
    <col min="15623" max="15872" width="9" style="36"/>
    <col min="15873" max="15873" width="15.625" style="36" customWidth="1"/>
    <col min="15874" max="15874" width="14.25" style="36" customWidth="1"/>
    <col min="15875" max="15875" width="11.625" style="36" customWidth="1"/>
    <col min="15876" max="15877" width="9" style="36"/>
    <col min="15878" max="15878" width="26.375" style="36" customWidth="1"/>
    <col min="15879" max="16128" width="9" style="36"/>
    <col min="16129" max="16129" width="15.625" style="36" customWidth="1"/>
    <col min="16130" max="16130" width="14.25" style="36" customWidth="1"/>
    <col min="16131" max="16131" width="11.625" style="36" customWidth="1"/>
    <col min="16132" max="16133" width="9" style="36"/>
    <col min="16134" max="16134" width="26.375" style="36" customWidth="1"/>
    <col min="16135" max="16384" width="9" style="36"/>
  </cols>
  <sheetData>
    <row r="1" spans="1:6">
      <c r="A1" s="705" t="s">
        <v>29</v>
      </c>
      <c r="B1" s="705"/>
      <c r="C1" s="705"/>
      <c r="D1" s="705"/>
      <c r="E1" s="705"/>
      <c r="F1" s="705"/>
    </row>
    <row r="2" spans="1:6">
      <c r="A2" s="705"/>
      <c r="B2" s="705"/>
      <c r="C2" s="705"/>
      <c r="D2" s="705"/>
      <c r="E2" s="705"/>
      <c r="F2" s="705"/>
    </row>
    <row r="3" spans="1:6" ht="15" customHeight="1">
      <c r="A3" s="681"/>
      <c r="B3" s="681"/>
      <c r="C3" s="681"/>
      <c r="D3" s="681"/>
      <c r="E3" s="681"/>
      <c r="F3" s="681"/>
    </row>
    <row r="4" spans="1:6">
      <c r="A4" s="155"/>
      <c r="B4" s="699" t="s">
        <v>30</v>
      </c>
      <c r="C4" s="699"/>
      <c r="D4" s="699"/>
      <c r="E4" s="699"/>
      <c r="F4" s="699"/>
    </row>
    <row r="5" spans="1:6" ht="13.5">
      <c r="A5" s="155"/>
      <c r="B5" s="682" t="s">
        <v>31</v>
      </c>
      <c r="C5" s="682" t="s">
        <v>32</v>
      </c>
      <c r="D5" s="683" t="s">
        <v>33</v>
      </c>
      <c r="E5" s="682" t="s">
        <v>34</v>
      </c>
      <c r="F5" s="682" t="s">
        <v>35</v>
      </c>
    </row>
    <row r="6" spans="1:6" ht="12.75" customHeight="1">
      <c r="A6" s="155"/>
      <c r="B6" s="684" t="s">
        <v>36</v>
      </c>
      <c r="C6" s="685">
        <v>40784</v>
      </c>
      <c r="D6" s="686" t="s">
        <v>37</v>
      </c>
      <c r="E6" s="686" t="s">
        <v>38</v>
      </c>
      <c r="F6" s="686" t="s">
        <v>39</v>
      </c>
    </row>
    <row r="7" spans="1:6" ht="12.75" customHeight="1">
      <c r="A7" s="155"/>
      <c r="B7" s="384" t="s">
        <v>40</v>
      </c>
      <c r="C7" s="687">
        <v>40886</v>
      </c>
      <c r="D7" s="686" t="s">
        <v>41</v>
      </c>
      <c r="E7" s="686" t="s">
        <v>42</v>
      </c>
      <c r="F7" s="686" t="s">
        <v>43</v>
      </c>
    </row>
    <row r="8" spans="1:6" ht="27.75" customHeight="1">
      <c r="A8" s="155"/>
      <c r="B8" s="686" t="s">
        <v>44</v>
      </c>
      <c r="C8" s="687">
        <v>41501</v>
      </c>
      <c r="D8" s="686" t="s">
        <v>41</v>
      </c>
      <c r="E8" s="686" t="s">
        <v>42</v>
      </c>
      <c r="F8" s="688" t="s">
        <v>45</v>
      </c>
    </row>
    <row r="9" spans="1:6" ht="18.75" customHeight="1">
      <c r="A9" s="155"/>
      <c r="B9" s="686" t="s">
        <v>46</v>
      </c>
      <c r="C9" s="687">
        <v>41978</v>
      </c>
      <c r="D9" s="686" t="s">
        <v>41</v>
      </c>
      <c r="E9" s="686" t="s">
        <v>42</v>
      </c>
      <c r="F9" s="688" t="s">
        <v>47</v>
      </c>
    </row>
    <row r="10" spans="1:6" ht="21" customHeight="1">
      <c r="A10" s="155"/>
      <c r="B10" s="686" t="s">
        <v>48</v>
      </c>
      <c r="C10" s="687">
        <v>42124</v>
      </c>
      <c r="D10" s="686" t="s">
        <v>41</v>
      </c>
      <c r="E10" s="686" t="s">
        <v>42</v>
      </c>
      <c r="F10" s="688" t="s">
        <v>49</v>
      </c>
    </row>
    <row r="11" spans="1:6" ht="21" customHeight="1">
      <c r="A11" s="155"/>
      <c r="B11" s="686" t="s">
        <v>50</v>
      </c>
      <c r="C11" s="687">
        <v>43075</v>
      </c>
      <c r="D11" s="686" t="s">
        <v>41</v>
      </c>
      <c r="E11" s="686" t="s">
        <v>51</v>
      </c>
      <c r="F11" s="688" t="s">
        <v>52</v>
      </c>
    </row>
    <row r="12" spans="1:6">
      <c r="A12" s="155"/>
      <c r="B12" s="155"/>
      <c r="C12" s="155"/>
      <c r="D12" s="155"/>
      <c r="E12" s="155"/>
      <c r="F12" s="155"/>
    </row>
    <row r="13" spans="1:6" ht="68.25" customHeight="1">
      <c r="A13" s="702" t="s">
        <v>53</v>
      </c>
      <c r="B13" s="689" t="s">
        <v>54</v>
      </c>
      <c r="C13" s="700" t="s">
        <v>55</v>
      </c>
      <c r="D13" s="701"/>
      <c r="E13" s="701"/>
      <c r="F13" s="701"/>
    </row>
    <row r="14" spans="1:6" ht="68.25" customHeight="1">
      <c r="A14" s="703"/>
      <c r="B14" s="689" t="s">
        <v>56</v>
      </c>
      <c r="C14" s="701" t="s">
        <v>57</v>
      </c>
      <c r="D14" s="701"/>
      <c r="E14" s="701"/>
      <c r="F14" s="701"/>
    </row>
    <row r="15" spans="1:6" ht="68.25" customHeight="1">
      <c r="A15" s="703"/>
      <c r="B15" s="689" t="s">
        <v>58</v>
      </c>
      <c r="C15" s="701" t="s">
        <v>59</v>
      </c>
      <c r="D15" s="701"/>
      <c r="E15" s="701"/>
      <c r="F15" s="701"/>
    </row>
    <row r="16" spans="1:6" ht="68.25" customHeight="1">
      <c r="A16" s="704"/>
      <c r="B16" s="689" t="s">
        <v>60</v>
      </c>
      <c r="C16" s="701" t="s">
        <v>61</v>
      </c>
      <c r="D16" s="701"/>
      <c r="E16" s="701"/>
      <c r="F16" s="701"/>
    </row>
    <row r="17" spans="1:1" ht="14.25">
      <c r="A17" s="690"/>
    </row>
    <row r="18" spans="1:1" ht="14.25">
      <c r="A18" s="691"/>
    </row>
    <row r="19" spans="1:1" ht="14.25">
      <c r="A19" s="692" t="s">
        <v>62</v>
      </c>
    </row>
    <row r="20" spans="1:1">
      <c r="A20" s="693"/>
    </row>
    <row r="21" spans="1:1" ht="14.25">
      <c r="A21" s="694"/>
    </row>
    <row r="22" spans="1:1" ht="14.25">
      <c r="A22" s="695"/>
    </row>
  </sheetData>
  <mergeCells count="7">
    <mergeCell ref="A13:A16"/>
    <mergeCell ref="A1:F2"/>
    <mergeCell ref="B4:F4"/>
    <mergeCell ref="C13:F13"/>
    <mergeCell ref="C14:F14"/>
    <mergeCell ref="C15:F15"/>
    <mergeCell ref="C16:F16"/>
  </mergeCells>
  <phoneticPr fontId="152" type="noConversion"/>
  <pageMargins left="0.75" right="0.75" top="1" bottom="1" header="0.5" footer="0.5"/>
  <pageSetup paperSize="9" orientation="portrait"/>
  <headerFooter alignWithMargins="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I29"/>
  <sheetViews>
    <sheetView topLeftCell="A4" workbookViewId="0">
      <selection activeCell="I24" sqref="I24"/>
    </sheetView>
  </sheetViews>
  <sheetFormatPr defaultColWidth="9" defaultRowHeight="16.5"/>
  <cols>
    <col min="1" max="2" width="9" style="654" customWidth="1"/>
    <col min="3" max="3" width="6.625" style="654" customWidth="1"/>
    <col min="4" max="4" width="16.5" style="654" customWidth="1"/>
    <col min="5" max="5" width="10.875" style="655" customWidth="1"/>
    <col min="6" max="6" width="10.375" style="654" customWidth="1"/>
    <col min="7" max="7" width="9" style="654" customWidth="1"/>
    <col min="8" max="8" width="10" style="654" customWidth="1"/>
    <col min="9" max="253" width="9" style="654"/>
    <col min="254" max="255" width="9" style="654" customWidth="1"/>
    <col min="256" max="256" width="6.625" style="654" customWidth="1"/>
    <col min="257" max="257" width="16.5" style="654" customWidth="1"/>
    <col min="258" max="258" width="10.875" style="654" customWidth="1"/>
    <col min="259" max="259" width="9" style="654" customWidth="1"/>
    <col min="260" max="260" width="9.75" style="654" customWidth="1"/>
    <col min="261" max="262" width="9" style="654" customWidth="1"/>
    <col min="263" max="263" width="6.125" style="654" customWidth="1"/>
    <col min="264" max="264" width="10" style="654" customWidth="1"/>
    <col min="265" max="509" width="9" style="654"/>
    <col min="510" max="511" width="9" style="654" customWidth="1"/>
    <col min="512" max="512" width="6.625" style="654" customWidth="1"/>
    <col min="513" max="513" width="16.5" style="654" customWidth="1"/>
    <col min="514" max="514" width="10.875" style="654" customWidth="1"/>
    <col min="515" max="515" width="9" style="654" customWidth="1"/>
    <col min="516" max="516" width="9.75" style="654" customWidth="1"/>
    <col min="517" max="518" width="9" style="654" customWidth="1"/>
    <col min="519" max="519" width="6.125" style="654" customWidth="1"/>
    <col min="520" max="520" width="10" style="654" customWidth="1"/>
    <col min="521" max="765" width="9" style="654"/>
    <col min="766" max="767" width="9" style="654" customWidth="1"/>
    <col min="768" max="768" width="6.625" style="654" customWidth="1"/>
    <col min="769" max="769" width="16.5" style="654" customWidth="1"/>
    <col min="770" max="770" width="10.875" style="654" customWidth="1"/>
    <col min="771" max="771" width="9" style="654" customWidth="1"/>
    <col min="772" max="772" width="9.75" style="654" customWidth="1"/>
    <col min="773" max="774" width="9" style="654" customWidth="1"/>
    <col min="775" max="775" width="6.125" style="654" customWidth="1"/>
    <col min="776" max="776" width="10" style="654" customWidth="1"/>
    <col min="777" max="1021" width="9" style="654"/>
    <col min="1022" max="1023" width="9" style="654" customWidth="1"/>
    <col min="1024" max="1024" width="6.625" style="654" customWidth="1"/>
    <col min="1025" max="1025" width="16.5" style="654" customWidth="1"/>
    <col min="1026" max="1026" width="10.875" style="654" customWidth="1"/>
    <col min="1027" max="1027" width="9" style="654" customWidth="1"/>
    <col min="1028" max="1028" width="9.75" style="654" customWidth="1"/>
    <col min="1029" max="1030" width="9" style="654" customWidth="1"/>
    <col min="1031" max="1031" width="6.125" style="654" customWidth="1"/>
    <col min="1032" max="1032" width="10" style="654" customWidth="1"/>
    <col min="1033" max="1277" width="9" style="654"/>
    <col min="1278" max="1279" width="9" style="654" customWidth="1"/>
    <col min="1280" max="1280" width="6.625" style="654" customWidth="1"/>
    <col min="1281" max="1281" width="16.5" style="654" customWidth="1"/>
    <col min="1282" max="1282" width="10.875" style="654" customWidth="1"/>
    <col min="1283" max="1283" width="9" style="654" customWidth="1"/>
    <col min="1284" max="1284" width="9.75" style="654" customWidth="1"/>
    <col min="1285" max="1286" width="9" style="654" customWidth="1"/>
    <col min="1287" max="1287" width="6.125" style="654" customWidth="1"/>
    <col min="1288" max="1288" width="10" style="654" customWidth="1"/>
    <col min="1289" max="1533" width="9" style="654"/>
    <col min="1534" max="1535" width="9" style="654" customWidth="1"/>
    <col min="1536" max="1536" width="6.625" style="654" customWidth="1"/>
    <col min="1537" max="1537" width="16.5" style="654" customWidth="1"/>
    <col min="1538" max="1538" width="10.875" style="654" customWidth="1"/>
    <col min="1539" max="1539" width="9" style="654" customWidth="1"/>
    <col min="1540" max="1540" width="9.75" style="654" customWidth="1"/>
    <col min="1541" max="1542" width="9" style="654" customWidth="1"/>
    <col min="1543" max="1543" width="6.125" style="654" customWidth="1"/>
    <col min="1544" max="1544" width="10" style="654" customWidth="1"/>
    <col min="1545" max="1789" width="9" style="654"/>
    <col min="1790" max="1791" width="9" style="654" customWidth="1"/>
    <col min="1792" max="1792" width="6.625" style="654" customWidth="1"/>
    <col min="1793" max="1793" width="16.5" style="654" customWidth="1"/>
    <col min="1794" max="1794" width="10.875" style="654" customWidth="1"/>
    <col min="1795" max="1795" width="9" style="654" customWidth="1"/>
    <col min="1796" max="1796" width="9.75" style="654" customWidth="1"/>
    <col min="1797" max="1798" width="9" style="654" customWidth="1"/>
    <col min="1799" max="1799" width="6.125" style="654" customWidth="1"/>
    <col min="1800" max="1800" width="10" style="654" customWidth="1"/>
    <col min="1801" max="2045" width="9" style="654"/>
    <col min="2046" max="2047" width="9" style="654" customWidth="1"/>
    <col min="2048" max="2048" width="6.625" style="654" customWidth="1"/>
    <col min="2049" max="2049" width="16.5" style="654" customWidth="1"/>
    <col min="2050" max="2050" width="10.875" style="654" customWidth="1"/>
    <col min="2051" max="2051" width="9" style="654" customWidth="1"/>
    <col min="2052" max="2052" width="9.75" style="654" customWidth="1"/>
    <col min="2053" max="2054" width="9" style="654" customWidth="1"/>
    <col min="2055" max="2055" width="6.125" style="654" customWidth="1"/>
    <col min="2056" max="2056" width="10" style="654" customWidth="1"/>
    <col min="2057" max="2301" width="9" style="654"/>
    <col min="2302" max="2303" width="9" style="654" customWidth="1"/>
    <col min="2304" max="2304" width="6.625" style="654" customWidth="1"/>
    <col min="2305" max="2305" width="16.5" style="654" customWidth="1"/>
    <col min="2306" max="2306" width="10.875" style="654" customWidth="1"/>
    <col min="2307" max="2307" width="9" style="654" customWidth="1"/>
    <col min="2308" max="2308" width="9.75" style="654" customWidth="1"/>
    <col min="2309" max="2310" width="9" style="654" customWidth="1"/>
    <col min="2311" max="2311" width="6.125" style="654" customWidth="1"/>
    <col min="2312" max="2312" width="10" style="654" customWidth="1"/>
    <col min="2313" max="2557" width="9" style="654"/>
    <col min="2558" max="2559" width="9" style="654" customWidth="1"/>
    <col min="2560" max="2560" width="6.625" style="654" customWidth="1"/>
    <col min="2561" max="2561" width="16.5" style="654" customWidth="1"/>
    <col min="2562" max="2562" width="10.875" style="654" customWidth="1"/>
    <col min="2563" max="2563" width="9" style="654" customWidth="1"/>
    <col min="2564" max="2564" width="9.75" style="654" customWidth="1"/>
    <col min="2565" max="2566" width="9" style="654" customWidth="1"/>
    <col min="2567" max="2567" width="6.125" style="654" customWidth="1"/>
    <col min="2568" max="2568" width="10" style="654" customWidth="1"/>
    <col min="2569" max="2813" width="9" style="654"/>
    <col min="2814" max="2815" width="9" style="654" customWidth="1"/>
    <col min="2816" max="2816" width="6.625" style="654" customWidth="1"/>
    <col min="2817" max="2817" width="16.5" style="654" customWidth="1"/>
    <col min="2818" max="2818" width="10.875" style="654" customWidth="1"/>
    <col min="2819" max="2819" width="9" style="654" customWidth="1"/>
    <col min="2820" max="2820" width="9.75" style="654" customWidth="1"/>
    <col min="2821" max="2822" width="9" style="654" customWidth="1"/>
    <col min="2823" max="2823" width="6.125" style="654" customWidth="1"/>
    <col min="2824" max="2824" width="10" style="654" customWidth="1"/>
    <col min="2825" max="3069" width="9" style="654"/>
    <col min="3070" max="3071" width="9" style="654" customWidth="1"/>
    <col min="3072" max="3072" width="6.625" style="654" customWidth="1"/>
    <col min="3073" max="3073" width="16.5" style="654" customWidth="1"/>
    <col min="3074" max="3074" width="10.875" style="654" customWidth="1"/>
    <col min="3075" max="3075" width="9" style="654" customWidth="1"/>
    <col min="3076" max="3076" width="9.75" style="654" customWidth="1"/>
    <col min="3077" max="3078" width="9" style="654" customWidth="1"/>
    <col min="3079" max="3079" width="6.125" style="654" customWidth="1"/>
    <col min="3080" max="3080" width="10" style="654" customWidth="1"/>
    <col min="3081" max="3325" width="9" style="654"/>
    <col min="3326" max="3327" width="9" style="654" customWidth="1"/>
    <col min="3328" max="3328" width="6.625" style="654" customWidth="1"/>
    <col min="3329" max="3329" width="16.5" style="654" customWidth="1"/>
    <col min="3330" max="3330" width="10.875" style="654" customWidth="1"/>
    <col min="3331" max="3331" width="9" style="654" customWidth="1"/>
    <col min="3332" max="3332" width="9.75" style="654" customWidth="1"/>
    <col min="3333" max="3334" width="9" style="654" customWidth="1"/>
    <col min="3335" max="3335" width="6.125" style="654" customWidth="1"/>
    <col min="3336" max="3336" width="10" style="654" customWidth="1"/>
    <col min="3337" max="3581" width="9" style="654"/>
    <col min="3582" max="3583" width="9" style="654" customWidth="1"/>
    <col min="3584" max="3584" width="6.625" style="654" customWidth="1"/>
    <col min="3585" max="3585" width="16.5" style="654" customWidth="1"/>
    <col min="3586" max="3586" width="10.875" style="654" customWidth="1"/>
    <col min="3587" max="3587" width="9" style="654" customWidth="1"/>
    <col min="3588" max="3588" width="9.75" style="654" customWidth="1"/>
    <col min="3589" max="3590" width="9" style="654" customWidth="1"/>
    <col min="3591" max="3591" width="6.125" style="654" customWidth="1"/>
    <col min="3592" max="3592" width="10" style="654" customWidth="1"/>
    <col min="3593" max="3837" width="9" style="654"/>
    <col min="3838" max="3839" width="9" style="654" customWidth="1"/>
    <col min="3840" max="3840" width="6.625" style="654" customWidth="1"/>
    <col min="3841" max="3841" width="16.5" style="654" customWidth="1"/>
    <col min="3842" max="3842" width="10.875" style="654" customWidth="1"/>
    <col min="3843" max="3843" width="9" style="654" customWidth="1"/>
    <col min="3844" max="3844" width="9.75" style="654" customWidth="1"/>
    <col min="3845" max="3846" width="9" style="654" customWidth="1"/>
    <col min="3847" max="3847" width="6.125" style="654" customWidth="1"/>
    <col min="3848" max="3848" width="10" style="654" customWidth="1"/>
    <col min="3849" max="4093" width="9" style="654"/>
    <col min="4094" max="4095" width="9" style="654" customWidth="1"/>
    <col min="4096" max="4096" width="6.625" style="654" customWidth="1"/>
    <col min="4097" max="4097" width="16.5" style="654" customWidth="1"/>
    <col min="4098" max="4098" width="10.875" style="654" customWidth="1"/>
    <col min="4099" max="4099" width="9" style="654" customWidth="1"/>
    <col min="4100" max="4100" width="9.75" style="654" customWidth="1"/>
    <col min="4101" max="4102" width="9" style="654" customWidth="1"/>
    <col min="4103" max="4103" width="6.125" style="654" customWidth="1"/>
    <col min="4104" max="4104" width="10" style="654" customWidth="1"/>
    <col min="4105" max="4349" width="9" style="654"/>
    <col min="4350" max="4351" width="9" style="654" customWidth="1"/>
    <col min="4352" max="4352" width="6.625" style="654" customWidth="1"/>
    <col min="4353" max="4353" width="16.5" style="654" customWidth="1"/>
    <col min="4354" max="4354" width="10.875" style="654" customWidth="1"/>
    <col min="4355" max="4355" width="9" style="654" customWidth="1"/>
    <col min="4356" max="4356" width="9.75" style="654" customWidth="1"/>
    <col min="4357" max="4358" width="9" style="654" customWidth="1"/>
    <col min="4359" max="4359" width="6.125" style="654" customWidth="1"/>
    <col min="4360" max="4360" width="10" style="654" customWidth="1"/>
    <col min="4361" max="4605" width="9" style="654"/>
    <col min="4606" max="4607" width="9" style="654" customWidth="1"/>
    <col min="4608" max="4608" width="6.625" style="654" customWidth="1"/>
    <col min="4609" max="4609" width="16.5" style="654" customWidth="1"/>
    <col min="4610" max="4610" width="10.875" style="654" customWidth="1"/>
    <col min="4611" max="4611" width="9" style="654" customWidth="1"/>
    <col min="4612" max="4612" width="9.75" style="654" customWidth="1"/>
    <col min="4613" max="4614" width="9" style="654" customWidth="1"/>
    <col min="4615" max="4615" width="6.125" style="654" customWidth="1"/>
    <col min="4616" max="4616" width="10" style="654" customWidth="1"/>
    <col min="4617" max="4861" width="9" style="654"/>
    <col min="4862" max="4863" width="9" style="654" customWidth="1"/>
    <col min="4864" max="4864" width="6.625" style="654" customWidth="1"/>
    <col min="4865" max="4865" width="16.5" style="654" customWidth="1"/>
    <col min="4866" max="4866" width="10.875" style="654" customWidth="1"/>
    <col min="4867" max="4867" width="9" style="654" customWidth="1"/>
    <col min="4868" max="4868" width="9.75" style="654" customWidth="1"/>
    <col min="4869" max="4870" width="9" style="654" customWidth="1"/>
    <col min="4871" max="4871" width="6.125" style="654" customWidth="1"/>
    <col min="4872" max="4872" width="10" style="654" customWidth="1"/>
    <col min="4873" max="5117" width="9" style="654"/>
    <col min="5118" max="5119" width="9" style="654" customWidth="1"/>
    <col min="5120" max="5120" width="6.625" style="654" customWidth="1"/>
    <col min="5121" max="5121" width="16.5" style="654" customWidth="1"/>
    <col min="5122" max="5122" width="10.875" style="654" customWidth="1"/>
    <col min="5123" max="5123" width="9" style="654" customWidth="1"/>
    <col min="5124" max="5124" width="9.75" style="654" customWidth="1"/>
    <col min="5125" max="5126" width="9" style="654" customWidth="1"/>
    <col min="5127" max="5127" width="6.125" style="654" customWidth="1"/>
    <col min="5128" max="5128" width="10" style="654" customWidth="1"/>
    <col min="5129" max="5373" width="9" style="654"/>
    <col min="5374" max="5375" width="9" style="654" customWidth="1"/>
    <col min="5376" max="5376" width="6.625" style="654" customWidth="1"/>
    <col min="5377" max="5377" width="16.5" style="654" customWidth="1"/>
    <col min="5378" max="5378" width="10.875" style="654" customWidth="1"/>
    <col min="5379" max="5379" width="9" style="654" customWidth="1"/>
    <col min="5380" max="5380" width="9.75" style="654" customWidth="1"/>
    <col min="5381" max="5382" width="9" style="654" customWidth="1"/>
    <col min="5383" max="5383" width="6.125" style="654" customWidth="1"/>
    <col min="5384" max="5384" width="10" style="654" customWidth="1"/>
    <col min="5385" max="5629" width="9" style="654"/>
    <col min="5630" max="5631" width="9" style="654" customWidth="1"/>
    <col min="5632" max="5632" width="6.625" style="654" customWidth="1"/>
    <col min="5633" max="5633" width="16.5" style="654" customWidth="1"/>
    <col min="5634" max="5634" width="10.875" style="654" customWidth="1"/>
    <col min="5635" max="5635" width="9" style="654" customWidth="1"/>
    <col min="5636" max="5636" width="9.75" style="654" customWidth="1"/>
    <col min="5637" max="5638" width="9" style="654" customWidth="1"/>
    <col min="5639" max="5639" width="6.125" style="654" customWidth="1"/>
    <col min="5640" max="5640" width="10" style="654" customWidth="1"/>
    <col min="5641" max="5885" width="9" style="654"/>
    <col min="5886" max="5887" width="9" style="654" customWidth="1"/>
    <col min="5888" max="5888" width="6.625" style="654" customWidth="1"/>
    <col min="5889" max="5889" width="16.5" style="654" customWidth="1"/>
    <col min="5890" max="5890" width="10.875" style="654" customWidth="1"/>
    <col min="5891" max="5891" width="9" style="654" customWidth="1"/>
    <col min="5892" max="5892" width="9.75" style="654" customWidth="1"/>
    <col min="5893" max="5894" width="9" style="654" customWidth="1"/>
    <col min="5895" max="5895" width="6.125" style="654" customWidth="1"/>
    <col min="5896" max="5896" width="10" style="654" customWidth="1"/>
    <col min="5897" max="6141" width="9" style="654"/>
    <col min="6142" max="6143" width="9" style="654" customWidth="1"/>
    <col min="6144" max="6144" width="6.625" style="654" customWidth="1"/>
    <col min="6145" max="6145" width="16.5" style="654" customWidth="1"/>
    <col min="6146" max="6146" width="10.875" style="654" customWidth="1"/>
    <col min="6147" max="6147" width="9" style="654" customWidth="1"/>
    <col min="6148" max="6148" width="9.75" style="654" customWidth="1"/>
    <col min="6149" max="6150" width="9" style="654" customWidth="1"/>
    <col min="6151" max="6151" width="6.125" style="654" customWidth="1"/>
    <col min="6152" max="6152" width="10" style="654" customWidth="1"/>
    <col min="6153" max="6397" width="9" style="654"/>
    <col min="6398" max="6399" width="9" style="654" customWidth="1"/>
    <col min="6400" max="6400" width="6.625" style="654" customWidth="1"/>
    <col min="6401" max="6401" width="16.5" style="654" customWidth="1"/>
    <col min="6402" max="6402" width="10.875" style="654" customWidth="1"/>
    <col min="6403" max="6403" width="9" style="654" customWidth="1"/>
    <col min="6404" max="6404" width="9.75" style="654" customWidth="1"/>
    <col min="6405" max="6406" width="9" style="654" customWidth="1"/>
    <col min="6407" max="6407" width="6.125" style="654" customWidth="1"/>
    <col min="6408" max="6408" width="10" style="654" customWidth="1"/>
    <col min="6409" max="6653" width="9" style="654"/>
    <col min="6654" max="6655" width="9" style="654" customWidth="1"/>
    <col min="6656" max="6656" width="6.625" style="654" customWidth="1"/>
    <col min="6657" max="6657" width="16.5" style="654" customWidth="1"/>
    <col min="6658" max="6658" width="10.875" style="654" customWidth="1"/>
    <col min="6659" max="6659" width="9" style="654" customWidth="1"/>
    <col min="6660" max="6660" width="9.75" style="654" customWidth="1"/>
    <col min="6661" max="6662" width="9" style="654" customWidth="1"/>
    <col min="6663" max="6663" width="6.125" style="654" customWidth="1"/>
    <col min="6664" max="6664" width="10" style="654" customWidth="1"/>
    <col min="6665" max="6909" width="9" style="654"/>
    <col min="6910" max="6911" width="9" style="654" customWidth="1"/>
    <col min="6912" max="6912" width="6.625" style="654" customWidth="1"/>
    <col min="6913" max="6913" width="16.5" style="654" customWidth="1"/>
    <col min="6914" max="6914" width="10.875" style="654" customWidth="1"/>
    <col min="6915" max="6915" width="9" style="654" customWidth="1"/>
    <col min="6916" max="6916" width="9.75" style="654" customWidth="1"/>
    <col min="6917" max="6918" width="9" style="654" customWidth="1"/>
    <col min="6919" max="6919" width="6.125" style="654" customWidth="1"/>
    <col min="6920" max="6920" width="10" style="654" customWidth="1"/>
    <col min="6921" max="7165" width="9" style="654"/>
    <col min="7166" max="7167" width="9" style="654" customWidth="1"/>
    <col min="7168" max="7168" width="6.625" style="654" customWidth="1"/>
    <col min="7169" max="7169" width="16.5" style="654" customWidth="1"/>
    <col min="7170" max="7170" width="10.875" style="654" customWidth="1"/>
    <col min="7171" max="7171" width="9" style="654" customWidth="1"/>
    <col min="7172" max="7172" width="9.75" style="654" customWidth="1"/>
    <col min="7173" max="7174" width="9" style="654" customWidth="1"/>
    <col min="7175" max="7175" width="6.125" style="654" customWidth="1"/>
    <col min="7176" max="7176" width="10" style="654" customWidth="1"/>
    <col min="7177" max="7421" width="9" style="654"/>
    <col min="7422" max="7423" width="9" style="654" customWidth="1"/>
    <col min="7424" max="7424" width="6.625" style="654" customWidth="1"/>
    <col min="7425" max="7425" width="16.5" style="654" customWidth="1"/>
    <col min="7426" max="7426" width="10.875" style="654" customWidth="1"/>
    <col min="7427" max="7427" width="9" style="654" customWidth="1"/>
    <col min="7428" max="7428" width="9.75" style="654" customWidth="1"/>
    <col min="7429" max="7430" width="9" style="654" customWidth="1"/>
    <col min="7431" max="7431" width="6.125" style="654" customWidth="1"/>
    <col min="7432" max="7432" width="10" style="654" customWidth="1"/>
    <col min="7433" max="7677" width="9" style="654"/>
    <col min="7678" max="7679" width="9" style="654" customWidth="1"/>
    <col min="7680" max="7680" width="6.625" style="654" customWidth="1"/>
    <col min="7681" max="7681" width="16.5" style="654" customWidth="1"/>
    <col min="7682" max="7682" width="10.875" style="654" customWidth="1"/>
    <col min="7683" max="7683" width="9" style="654" customWidth="1"/>
    <col min="7684" max="7684" width="9.75" style="654" customWidth="1"/>
    <col min="7685" max="7686" width="9" style="654" customWidth="1"/>
    <col min="7687" max="7687" width="6.125" style="654" customWidth="1"/>
    <col min="7688" max="7688" width="10" style="654" customWidth="1"/>
    <col min="7689" max="7933" width="9" style="654"/>
    <col min="7934" max="7935" width="9" style="654" customWidth="1"/>
    <col min="7936" max="7936" width="6.625" style="654" customWidth="1"/>
    <col min="7937" max="7937" width="16.5" style="654" customWidth="1"/>
    <col min="7938" max="7938" width="10.875" style="654" customWidth="1"/>
    <col min="7939" max="7939" width="9" style="654" customWidth="1"/>
    <col min="7940" max="7940" width="9.75" style="654" customWidth="1"/>
    <col min="7941" max="7942" width="9" style="654" customWidth="1"/>
    <col min="7943" max="7943" width="6.125" style="654" customWidth="1"/>
    <col min="7944" max="7944" width="10" style="654" customWidth="1"/>
    <col min="7945" max="8189" width="9" style="654"/>
    <col min="8190" max="8191" width="9" style="654" customWidth="1"/>
    <col min="8192" max="8192" width="6.625" style="654" customWidth="1"/>
    <col min="8193" max="8193" width="16.5" style="654" customWidth="1"/>
    <col min="8194" max="8194" width="10.875" style="654" customWidth="1"/>
    <col min="8195" max="8195" width="9" style="654" customWidth="1"/>
    <col min="8196" max="8196" width="9.75" style="654" customWidth="1"/>
    <col min="8197" max="8198" width="9" style="654" customWidth="1"/>
    <col min="8199" max="8199" width="6.125" style="654" customWidth="1"/>
    <col min="8200" max="8200" width="10" style="654" customWidth="1"/>
    <col min="8201" max="8445" width="9" style="654"/>
    <col min="8446" max="8447" width="9" style="654" customWidth="1"/>
    <col min="8448" max="8448" width="6.625" style="654" customWidth="1"/>
    <col min="8449" max="8449" width="16.5" style="654" customWidth="1"/>
    <col min="8450" max="8450" width="10.875" style="654" customWidth="1"/>
    <col min="8451" max="8451" width="9" style="654" customWidth="1"/>
    <col min="8452" max="8452" width="9.75" style="654" customWidth="1"/>
    <col min="8453" max="8454" width="9" style="654" customWidth="1"/>
    <col min="8455" max="8455" width="6.125" style="654" customWidth="1"/>
    <col min="8456" max="8456" width="10" style="654" customWidth="1"/>
    <col min="8457" max="8701" width="9" style="654"/>
    <col min="8702" max="8703" width="9" style="654" customWidth="1"/>
    <col min="8704" max="8704" width="6.625" style="654" customWidth="1"/>
    <col min="8705" max="8705" width="16.5" style="654" customWidth="1"/>
    <col min="8706" max="8706" width="10.875" style="654" customWidth="1"/>
    <col min="8707" max="8707" width="9" style="654" customWidth="1"/>
    <col min="8708" max="8708" width="9.75" style="654" customWidth="1"/>
    <col min="8709" max="8710" width="9" style="654" customWidth="1"/>
    <col min="8711" max="8711" width="6.125" style="654" customWidth="1"/>
    <col min="8712" max="8712" width="10" style="654" customWidth="1"/>
    <col min="8713" max="8957" width="9" style="654"/>
    <col min="8958" max="8959" width="9" style="654" customWidth="1"/>
    <col min="8960" max="8960" width="6.625" style="654" customWidth="1"/>
    <col min="8961" max="8961" width="16.5" style="654" customWidth="1"/>
    <col min="8962" max="8962" width="10.875" style="654" customWidth="1"/>
    <col min="8963" max="8963" width="9" style="654" customWidth="1"/>
    <col min="8964" max="8964" width="9.75" style="654" customWidth="1"/>
    <col min="8965" max="8966" width="9" style="654" customWidth="1"/>
    <col min="8967" max="8967" width="6.125" style="654" customWidth="1"/>
    <col min="8968" max="8968" width="10" style="654" customWidth="1"/>
    <col min="8969" max="9213" width="9" style="654"/>
    <col min="9214" max="9215" width="9" style="654" customWidth="1"/>
    <col min="9216" max="9216" width="6.625" style="654" customWidth="1"/>
    <col min="9217" max="9217" width="16.5" style="654" customWidth="1"/>
    <col min="9218" max="9218" width="10.875" style="654" customWidth="1"/>
    <col min="9219" max="9219" width="9" style="654" customWidth="1"/>
    <col min="9220" max="9220" width="9.75" style="654" customWidth="1"/>
    <col min="9221" max="9222" width="9" style="654" customWidth="1"/>
    <col min="9223" max="9223" width="6.125" style="654" customWidth="1"/>
    <col min="9224" max="9224" width="10" style="654" customWidth="1"/>
    <col min="9225" max="9469" width="9" style="654"/>
    <col min="9470" max="9471" width="9" style="654" customWidth="1"/>
    <col min="9472" max="9472" width="6.625" style="654" customWidth="1"/>
    <col min="9473" max="9473" width="16.5" style="654" customWidth="1"/>
    <col min="9474" max="9474" width="10.875" style="654" customWidth="1"/>
    <col min="9475" max="9475" width="9" style="654" customWidth="1"/>
    <col min="9476" max="9476" width="9.75" style="654" customWidth="1"/>
    <col min="9477" max="9478" width="9" style="654" customWidth="1"/>
    <col min="9479" max="9479" width="6.125" style="654" customWidth="1"/>
    <col min="9480" max="9480" width="10" style="654" customWidth="1"/>
    <col min="9481" max="9725" width="9" style="654"/>
    <col min="9726" max="9727" width="9" style="654" customWidth="1"/>
    <col min="9728" max="9728" width="6.625" style="654" customWidth="1"/>
    <col min="9729" max="9729" width="16.5" style="654" customWidth="1"/>
    <col min="9730" max="9730" width="10.875" style="654" customWidth="1"/>
    <col min="9731" max="9731" width="9" style="654" customWidth="1"/>
    <col min="9732" max="9732" width="9.75" style="654" customWidth="1"/>
    <col min="9733" max="9734" width="9" style="654" customWidth="1"/>
    <col min="9735" max="9735" width="6.125" style="654" customWidth="1"/>
    <col min="9736" max="9736" width="10" style="654" customWidth="1"/>
    <col min="9737" max="9981" width="9" style="654"/>
    <col min="9982" max="9983" width="9" style="654" customWidth="1"/>
    <col min="9984" max="9984" width="6.625" style="654" customWidth="1"/>
    <col min="9985" max="9985" width="16.5" style="654" customWidth="1"/>
    <col min="9986" max="9986" width="10.875" style="654" customWidth="1"/>
    <col min="9987" max="9987" width="9" style="654" customWidth="1"/>
    <col min="9988" max="9988" width="9.75" style="654" customWidth="1"/>
    <col min="9989" max="9990" width="9" style="654" customWidth="1"/>
    <col min="9991" max="9991" width="6.125" style="654" customWidth="1"/>
    <col min="9992" max="9992" width="10" style="654" customWidth="1"/>
    <col min="9993" max="10237" width="9" style="654"/>
    <col min="10238" max="10239" width="9" style="654" customWidth="1"/>
    <col min="10240" max="10240" width="6.625" style="654" customWidth="1"/>
    <col min="10241" max="10241" width="16.5" style="654" customWidth="1"/>
    <col min="10242" max="10242" width="10.875" style="654" customWidth="1"/>
    <col min="10243" max="10243" width="9" style="654" customWidth="1"/>
    <col min="10244" max="10244" width="9.75" style="654" customWidth="1"/>
    <col min="10245" max="10246" width="9" style="654" customWidth="1"/>
    <col min="10247" max="10247" width="6.125" style="654" customWidth="1"/>
    <col min="10248" max="10248" width="10" style="654" customWidth="1"/>
    <col min="10249" max="10493" width="9" style="654"/>
    <col min="10494" max="10495" width="9" style="654" customWidth="1"/>
    <col min="10496" max="10496" width="6.625" style="654" customWidth="1"/>
    <col min="10497" max="10497" width="16.5" style="654" customWidth="1"/>
    <col min="10498" max="10498" width="10.875" style="654" customWidth="1"/>
    <col min="10499" max="10499" width="9" style="654" customWidth="1"/>
    <col min="10500" max="10500" width="9.75" style="654" customWidth="1"/>
    <col min="10501" max="10502" width="9" style="654" customWidth="1"/>
    <col min="10503" max="10503" width="6.125" style="654" customWidth="1"/>
    <col min="10504" max="10504" width="10" style="654" customWidth="1"/>
    <col min="10505" max="10749" width="9" style="654"/>
    <col min="10750" max="10751" width="9" style="654" customWidth="1"/>
    <col min="10752" max="10752" width="6.625" style="654" customWidth="1"/>
    <col min="10753" max="10753" width="16.5" style="654" customWidth="1"/>
    <col min="10754" max="10754" width="10.875" style="654" customWidth="1"/>
    <col min="10755" max="10755" width="9" style="654" customWidth="1"/>
    <col min="10756" max="10756" width="9.75" style="654" customWidth="1"/>
    <col min="10757" max="10758" width="9" style="654" customWidth="1"/>
    <col min="10759" max="10759" width="6.125" style="654" customWidth="1"/>
    <col min="10760" max="10760" width="10" style="654" customWidth="1"/>
    <col min="10761" max="11005" width="9" style="654"/>
    <col min="11006" max="11007" width="9" style="654" customWidth="1"/>
    <col min="11008" max="11008" width="6.625" style="654" customWidth="1"/>
    <col min="11009" max="11009" width="16.5" style="654" customWidth="1"/>
    <col min="11010" max="11010" width="10.875" style="654" customWidth="1"/>
    <col min="11011" max="11011" width="9" style="654" customWidth="1"/>
    <col min="11012" max="11012" width="9.75" style="654" customWidth="1"/>
    <col min="11013" max="11014" width="9" style="654" customWidth="1"/>
    <col min="11015" max="11015" width="6.125" style="654" customWidth="1"/>
    <col min="11016" max="11016" width="10" style="654" customWidth="1"/>
    <col min="11017" max="11261" width="9" style="654"/>
    <col min="11262" max="11263" width="9" style="654" customWidth="1"/>
    <col min="11264" max="11264" width="6.625" style="654" customWidth="1"/>
    <col min="11265" max="11265" width="16.5" style="654" customWidth="1"/>
    <col min="11266" max="11266" width="10.875" style="654" customWidth="1"/>
    <col min="11267" max="11267" width="9" style="654" customWidth="1"/>
    <col min="11268" max="11268" width="9.75" style="654" customWidth="1"/>
    <col min="11269" max="11270" width="9" style="654" customWidth="1"/>
    <col min="11271" max="11271" width="6.125" style="654" customWidth="1"/>
    <col min="11272" max="11272" width="10" style="654" customWidth="1"/>
    <col min="11273" max="11517" width="9" style="654"/>
    <col min="11518" max="11519" width="9" style="654" customWidth="1"/>
    <col min="11520" max="11520" width="6.625" style="654" customWidth="1"/>
    <col min="11521" max="11521" width="16.5" style="654" customWidth="1"/>
    <col min="11522" max="11522" width="10.875" style="654" customWidth="1"/>
    <col min="11523" max="11523" width="9" style="654" customWidth="1"/>
    <col min="11524" max="11524" width="9.75" style="654" customWidth="1"/>
    <col min="11525" max="11526" width="9" style="654" customWidth="1"/>
    <col min="11527" max="11527" width="6.125" style="654" customWidth="1"/>
    <col min="11528" max="11528" width="10" style="654" customWidth="1"/>
    <col min="11529" max="11773" width="9" style="654"/>
    <col min="11774" max="11775" width="9" style="654" customWidth="1"/>
    <col min="11776" max="11776" width="6.625" style="654" customWidth="1"/>
    <col min="11777" max="11777" width="16.5" style="654" customWidth="1"/>
    <col min="11778" max="11778" width="10.875" style="654" customWidth="1"/>
    <col min="11779" max="11779" width="9" style="654" customWidth="1"/>
    <col min="11780" max="11780" width="9.75" style="654" customWidth="1"/>
    <col min="11781" max="11782" width="9" style="654" customWidth="1"/>
    <col min="11783" max="11783" width="6.125" style="654" customWidth="1"/>
    <col min="11784" max="11784" width="10" style="654" customWidth="1"/>
    <col min="11785" max="12029" width="9" style="654"/>
    <col min="12030" max="12031" width="9" style="654" customWidth="1"/>
    <col min="12032" max="12032" width="6.625" style="654" customWidth="1"/>
    <col min="12033" max="12033" width="16.5" style="654" customWidth="1"/>
    <col min="12034" max="12034" width="10.875" style="654" customWidth="1"/>
    <col min="12035" max="12035" width="9" style="654" customWidth="1"/>
    <col min="12036" max="12036" width="9.75" style="654" customWidth="1"/>
    <col min="12037" max="12038" width="9" style="654" customWidth="1"/>
    <col min="12039" max="12039" width="6.125" style="654" customWidth="1"/>
    <col min="12040" max="12040" width="10" style="654" customWidth="1"/>
    <col min="12041" max="12285" width="9" style="654"/>
    <col min="12286" max="12287" width="9" style="654" customWidth="1"/>
    <col min="12288" max="12288" width="6.625" style="654" customWidth="1"/>
    <col min="12289" max="12289" width="16.5" style="654" customWidth="1"/>
    <col min="12290" max="12290" width="10.875" style="654" customWidth="1"/>
    <col min="12291" max="12291" width="9" style="654" customWidth="1"/>
    <col min="12292" max="12292" width="9.75" style="654" customWidth="1"/>
    <col min="12293" max="12294" width="9" style="654" customWidth="1"/>
    <col min="12295" max="12295" width="6.125" style="654" customWidth="1"/>
    <col min="12296" max="12296" width="10" style="654" customWidth="1"/>
    <col min="12297" max="12541" width="9" style="654"/>
    <col min="12542" max="12543" width="9" style="654" customWidth="1"/>
    <col min="12544" max="12544" width="6.625" style="654" customWidth="1"/>
    <col min="12545" max="12545" width="16.5" style="654" customWidth="1"/>
    <col min="12546" max="12546" width="10.875" style="654" customWidth="1"/>
    <col min="12547" max="12547" width="9" style="654" customWidth="1"/>
    <col min="12548" max="12548" width="9.75" style="654" customWidth="1"/>
    <col min="12549" max="12550" width="9" style="654" customWidth="1"/>
    <col min="12551" max="12551" width="6.125" style="654" customWidth="1"/>
    <col min="12552" max="12552" width="10" style="654" customWidth="1"/>
    <col min="12553" max="12797" width="9" style="654"/>
    <col min="12798" max="12799" width="9" style="654" customWidth="1"/>
    <col min="12800" max="12800" width="6.625" style="654" customWidth="1"/>
    <col min="12801" max="12801" width="16.5" style="654" customWidth="1"/>
    <col min="12802" max="12802" width="10.875" style="654" customWidth="1"/>
    <col min="12803" max="12803" width="9" style="654" customWidth="1"/>
    <col min="12804" max="12804" width="9.75" style="654" customWidth="1"/>
    <col min="12805" max="12806" width="9" style="654" customWidth="1"/>
    <col min="12807" max="12807" width="6.125" style="654" customWidth="1"/>
    <col min="12808" max="12808" width="10" style="654" customWidth="1"/>
    <col min="12809" max="13053" width="9" style="654"/>
    <col min="13054" max="13055" width="9" style="654" customWidth="1"/>
    <col min="13056" max="13056" width="6.625" style="654" customWidth="1"/>
    <col min="13057" max="13057" width="16.5" style="654" customWidth="1"/>
    <col min="13058" max="13058" width="10.875" style="654" customWidth="1"/>
    <col min="13059" max="13059" width="9" style="654" customWidth="1"/>
    <col min="13060" max="13060" width="9.75" style="654" customWidth="1"/>
    <col min="13061" max="13062" width="9" style="654" customWidth="1"/>
    <col min="13063" max="13063" width="6.125" style="654" customWidth="1"/>
    <col min="13064" max="13064" width="10" style="654" customWidth="1"/>
    <col min="13065" max="13309" width="9" style="654"/>
    <col min="13310" max="13311" width="9" style="654" customWidth="1"/>
    <col min="13312" max="13312" width="6.625" style="654" customWidth="1"/>
    <col min="13313" max="13313" width="16.5" style="654" customWidth="1"/>
    <col min="13314" max="13314" width="10.875" style="654" customWidth="1"/>
    <col min="13315" max="13315" width="9" style="654" customWidth="1"/>
    <col min="13316" max="13316" width="9.75" style="654" customWidth="1"/>
    <col min="13317" max="13318" width="9" style="654" customWidth="1"/>
    <col min="13319" max="13319" width="6.125" style="654" customWidth="1"/>
    <col min="13320" max="13320" width="10" style="654" customWidth="1"/>
    <col min="13321" max="13565" width="9" style="654"/>
    <col min="13566" max="13567" width="9" style="654" customWidth="1"/>
    <col min="13568" max="13568" width="6.625" style="654" customWidth="1"/>
    <col min="13569" max="13569" width="16.5" style="654" customWidth="1"/>
    <col min="13570" max="13570" width="10.875" style="654" customWidth="1"/>
    <col min="13571" max="13571" width="9" style="654" customWidth="1"/>
    <col min="13572" max="13572" width="9.75" style="654" customWidth="1"/>
    <col min="13573" max="13574" width="9" style="654" customWidth="1"/>
    <col min="13575" max="13575" width="6.125" style="654" customWidth="1"/>
    <col min="13576" max="13576" width="10" style="654" customWidth="1"/>
    <col min="13577" max="13821" width="9" style="654"/>
    <col min="13822" max="13823" width="9" style="654" customWidth="1"/>
    <col min="13824" max="13824" width="6.625" style="654" customWidth="1"/>
    <col min="13825" max="13825" width="16.5" style="654" customWidth="1"/>
    <col min="13826" max="13826" width="10.875" style="654" customWidth="1"/>
    <col min="13827" max="13827" width="9" style="654" customWidth="1"/>
    <col min="13828" max="13828" width="9.75" style="654" customWidth="1"/>
    <col min="13829" max="13830" width="9" style="654" customWidth="1"/>
    <col min="13831" max="13831" width="6.125" style="654" customWidth="1"/>
    <col min="13832" max="13832" width="10" style="654" customWidth="1"/>
    <col min="13833" max="14077" width="9" style="654"/>
    <col min="14078" max="14079" width="9" style="654" customWidth="1"/>
    <col min="14080" max="14080" width="6.625" style="654" customWidth="1"/>
    <col min="14081" max="14081" width="16.5" style="654" customWidth="1"/>
    <col min="14082" max="14082" width="10.875" style="654" customWidth="1"/>
    <col min="14083" max="14083" width="9" style="654" customWidth="1"/>
    <col min="14084" max="14084" width="9.75" style="654" customWidth="1"/>
    <col min="14085" max="14086" width="9" style="654" customWidth="1"/>
    <col min="14087" max="14087" width="6.125" style="654" customWidth="1"/>
    <col min="14088" max="14088" width="10" style="654" customWidth="1"/>
    <col min="14089" max="14333" width="9" style="654"/>
    <col min="14334" max="14335" width="9" style="654" customWidth="1"/>
    <col min="14336" max="14336" width="6.625" style="654" customWidth="1"/>
    <col min="14337" max="14337" width="16.5" style="654" customWidth="1"/>
    <col min="14338" max="14338" width="10.875" style="654" customWidth="1"/>
    <col min="14339" max="14339" width="9" style="654" customWidth="1"/>
    <col min="14340" max="14340" width="9.75" style="654" customWidth="1"/>
    <col min="14341" max="14342" width="9" style="654" customWidth="1"/>
    <col min="14343" max="14343" width="6.125" style="654" customWidth="1"/>
    <col min="14344" max="14344" width="10" style="654" customWidth="1"/>
    <col min="14345" max="14589" width="9" style="654"/>
    <col min="14590" max="14591" width="9" style="654" customWidth="1"/>
    <col min="14592" max="14592" width="6.625" style="654" customWidth="1"/>
    <col min="14593" max="14593" width="16.5" style="654" customWidth="1"/>
    <col min="14594" max="14594" width="10.875" style="654" customWidth="1"/>
    <col min="14595" max="14595" width="9" style="654" customWidth="1"/>
    <col min="14596" max="14596" width="9.75" style="654" customWidth="1"/>
    <col min="14597" max="14598" width="9" style="654" customWidth="1"/>
    <col min="14599" max="14599" width="6.125" style="654" customWidth="1"/>
    <col min="14600" max="14600" width="10" style="654" customWidth="1"/>
    <col min="14601" max="14845" width="9" style="654"/>
    <col min="14846" max="14847" width="9" style="654" customWidth="1"/>
    <col min="14848" max="14848" width="6.625" style="654" customWidth="1"/>
    <col min="14849" max="14849" width="16.5" style="654" customWidth="1"/>
    <col min="14850" max="14850" width="10.875" style="654" customWidth="1"/>
    <col min="14851" max="14851" width="9" style="654" customWidth="1"/>
    <col min="14852" max="14852" width="9.75" style="654" customWidth="1"/>
    <col min="14853" max="14854" width="9" style="654" customWidth="1"/>
    <col min="14855" max="14855" width="6.125" style="654" customWidth="1"/>
    <col min="14856" max="14856" width="10" style="654" customWidth="1"/>
    <col min="14857" max="15101" width="9" style="654"/>
    <col min="15102" max="15103" width="9" style="654" customWidth="1"/>
    <col min="15104" max="15104" width="6.625" style="654" customWidth="1"/>
    <col min="15105" max="15105" width="16.5" style="654" customWidth="1"/>
    <col min="15106" max="15106" width="10.875" style="654" customWidth="1"/>
    <col min="15107" max="15107" width="9" style="654" customWidth="1"/>
    <col min="15108" max="15108" width="9.75" style="654" customWidth="1"/>
    <col min="15109" max="15110" width="9" style="654" customWidth="1"/>
    <col min="15111" max="15111" width="6.125" style="654" customWidth="1"/>
    <col min="15112" max="15112" width="10" style="654" customWidth="1"/>
    <col min="15113" max="15357" width="9" style="654"/>
    <col min="15358" max="15359" width="9" style="654" customWidth="1"/>
    <col min="15360" max="15360" width="6.625" style="654" customWidth="1"/>
    <col min="15361" max="15361" width="16.5" style="654" customWidth="1"/>
    <col min="15362" max="15362" width="10.875" style="654" customWidth="1"/>
    <col min="15363" max="15363" width="9" style="654" customWidth="1"/>
    <col min="15364" max="15364" width="9.75" style="654" customWidth="1"/>
    <col min="15365" max="15366" width="9" style="654" customWidth="1"/>
    <col min="15367" max="15367" width="6.125" style="654" customWidth="1"/>
    <col min="15368" max="15368" width="10" style="654" customWidth="1"/>
    <col min="15369" max="15613" width="9" style="654"/>
    <col min="15614" max="15615" width="9" style="654" customWidth="1"/>
    <col min="15616" max="15616" width="6.625" style="654" customWidth="1"/>
    <col min="15617" max="15617" width="16.5" style="654" customWidth="1"/>
    <col min="15618" max="15618" width="10.875" style="654" customWidth="1"/>
    <col min="15619" max="15619" width="9" style="654" customWidth="1"/>
    <col min="15620" max="15620" width="9.75" style="654" customWidth="1"/>
    <col min="15621" max="15622" width="9" style="654" customWidth="1"/>
    <col min="15623" max="15623" width="6.125" style="654" customWidth="1"/>
    <col min="15624" max="15624" width="10" style="654" customWidth="1"/>
    <col min="15625" max="15869" width="9" style="654"/>
    <col min="15870" max="15871" width="9" style="654" customWidth="1"/>
    <col min="15872" max="15872" width="6.625" style="654" customWidth="1"/>
    <col min="15873" max="15873" width="16.5" style="654" customWidth="1"/>
    <col min="15874" max="15874" width="10.875" style="654" customWidth="1"/>
    <col min="15875" max="15875" width="9" style="654" customWidth="1"/>
    <col min="15876" max="15876" width="9.75" style="654" customWidth="1"/>
    <col min="15877" max="15878" width="9" style="654" customWidth="1"/>
    <col min="15879" max="15879" width="6.125" style="654" customWidth="1"/>
    <col min="15880" max="15880" width="10" style="654" customWidth="1"/>
    <col min="15881" max="16125" width="9" style="654"/>
    <col min="16126" max="16127" width="9" style="654" customWidth="1"/>
    <col min="16128" max="16128" width="6.625" style="654" customWidth="1"/>
    <col min="16129" max="16129" width="16.5" style="654" customWidth="1"/>
    <col min="16130" max="16130" width="10.875" style="654" customWidth="1"/>
    <col min="16131" max="16131" width="9" style="654" customWidth="1"/>
    <col min="16132" max="16132" width="9.75" style="654" customWidth="1"/>
    <col min="16133" max="16134" width="9" style="654" customWidth="1"/>
    <col min="16135" max="16135" width="6.125" style="654" customWidth="1"/>
    <col min="16136" max="16136" width="10" style="654" customWidth="1"/>
    <col min="16137" max="16384" width="9" style="654"/>
  </cols>
  <sheetData>
    <row r="1" spans="1:9">
      <c r="I1" s="654">
        <v>6</v>
      </c>
    </row>
    <row r="3" spans="1:9">
      <c r="A3" s="656"/>
      <c r="B3" s="657"/>
      <c r="C3" s="657"/>
      <c r="D3" s="657"/>
      <c r="E3" s="658"/>
      <c r="F3" s="659"/>
      <c r="G3" s="660"/>
    </row>
    <row r="4" spans="1:9" s="653" customFormat="1" ht="20.25">
      <c r="A4" s="661"/>
      <c r="B4" s="706" t="s">
        <v>63</v>
      </c>
      <c r="C4" s="706"/>
      <c r="D4" s="706"/>
      <c r="E4" s="706"/>
      <c r="F4" s="662"/>
    </row>
    <row r="5" spans="1:9" ht="17.25" customHeight="1">
      <c r="A5" s="661"/>
      <c r="B5" s="663"/>
      <c r="C5" s="663"/>
      <c r="D5" s="663"/>
      <c r="E5" s="664"/>
      <c r="F5" s="662"/>
    </row>
    <row r="6" spans="1:9" ht="19.5">
      <c r="A6" s="661"/>
      <c r="B6" s="663"/>
      <c r="C6" s="663" t="s">
        <v>64</v>
      </c>
      <c r="D6" s="663" t="s">
        <v>65</v>
      </c>
      <c r="E6" s="664"/>
      <c r="F6" s="662"/>
    </row>
    <row r="7" spans="1:9" ht="19.5">
      <c r="A7" s="661"/>
      <c r="B7" s="663"/>
      <c r="C7" s="663">
        <v>1</v>
      </c>
      <c r="D7" s="665" t="s">
        <v>66</v>
      </c>
      <c r="E7" s="664"/>
      <c r="F7" s="662"/>
    </row>
    <row r="8" spans="1:9" ht="19.5">
      <c r="A8" s="661"/>
      <c r="B8" s="663"/>
      <c r="C8" s="663">
        <v>2</v>
      </c>
      <c r="D8" s="666" t="s">
        <v>67</v>
      </c>
      <c r="E8" s="664"/>
      <c r="F8" s="662"/>
    </row>
    <row r="9" spans="1:9" ht="19.5">
      <c r="A9" s="661"/>
      <c r="B9" s="663"/>
      <c r="C9" s="663">
        <v>3</v>
      </c>
      <c r="D9" s="665" t="s">
        <v>68</v>
      </c>
      <c r="E9" s="664"/>
      <c r="F9" s="662"/>
    </row>
    <row r="10" spans="1:9" ht="19.5">
      <c r="A10" s="661"/>
      <c r="B10" s="663"/>
      <c r="C10" s="663">
        <v>4</v>
      </c>
      <c r="D10" s="665" t="s">
        <v>69</v>
      </c>
      <c r="E10" s="664"/>
      <c r="F10" s="662"/>
    </row>
    <row r="11" spans="1:9" ht="19.5">
      <c r="A11" s="661"/>
      <c r="B11" s="663"/>
      <c r="C11" s="663">
        <v>5</v>
      </c>
      <c r="D11" s="665" t="s">
        <v>70</v>
      </c>
      <c r="E11" s="664"/>
      <c r="F11" s="662"/>
    </row>
    <row r="12" spans="1:9" ht="19.5">
      <c r="A12" s="661"/>
      <c r="B12" s="663"/>
      <c r="C12" s="663">
        <v>6</v>
      </c>
      <c r="D12" s="665" t="s">
        <v>71</v>
      </c>
      <c r="E12" s="664"/>
      <c r="F12" s="662"/>
    </row>
    <row r="13" spans="1:9" ht="19.5">
      <c r="A13" s="661"/>
      <c r="B13" s="663"/>
      <c r="C13" s="663">
        <v>7</v>
      </c>
      <c r="D13" s="667" t="s">
        <v>72</v>
      </c>
      <c r="E13" s="668"/>
      <c r="F13" s="662"/>
    </row>
    <row r="14" spans="1:9" ht="19.5">
      <c r="A14" s="661"/>
      <c r="B14" s="663"/>
      <c r="C14" s="663">
        <v>8</v>
      </c>
      <c r="D14" s="666" t="s">
        <v>73</v>
      </c>
      <c r="E14" s="668"/>
      <c r="F14" s="662"/>
    </row>
    <row r="15" spans="1:9" ht="19.5">
      <c r="A15" s="661"/>
      <c r="B15" s="663"/>
      <c r="C15" s="663">
        <v>9</v>
      </c>
      <c r="D15" s="666" t="s">
        <v>74</v>
      </c>
      <c r="E15" s="668"/>
      <c r="F15" s="662"/>
    </row>
    <row r="16" spans="1:9" ht="19.5">
      <c r="A16" s="661"/>
      <c r="B16" s="663"/>
      <c r="C16" s="663">
        <v>10</v>
      </c>
      <c r="D16" s="665" t="s">
        <v>75</v>
      </c>
      <c r="E16" s="668"/>
      <c r="F16" s="662"/>
    </row>
    <row r="17" spans="1:6" ht="19.5">
      <c r="A17" s="661"/>
      <c r="B17" s="663"/>
      <c r="C17" s="663">
        <v>11</v>
      </c>
      <c r="D17" s="666" t="s">
        <v>76</v>
      </c>
      <c r="E17" s="668"/>
      <c r="F17" s="662"/>
    </row>
    <row r="18" spans="1:6" ht="14.25">
      <c r="A18" s="661"/>
      <c r="B18" s="663"/>
      <c r="C18" s="663">
        <v>12</v>
      </c>
      <c r="D18" s="667" t="s">
        <v>77</v>
      </c>
      <c r="E18" s="654"/>
      <c r="F18" s="662"/>
    </row>
    <row r="19" spans="1:6" ht="14.25">
      <c r="A19" s="661"/>
      <c r="B19" s="663"/>
      <c r="C19" s="663">
        <v>13</v>
      </c>
      <c r="D19" s="669" t="s">
        <v>78</v>
      </c>
      <c r="E19" s="654"/>
      <c r="F19" s="662"/>
    </row>
    <row r="20" spans="1:6" ht="19.5">
      <c r="A20" s="661"/>
      <c r="B20" s="663"/>
      <c r="C20" s="663">
        <v>14</v>
      </c>
      <c r="D20" s="667" t="s">
        <v>79</v>
      </c>
      <c r="E20" s="664"/>
      <c r="F20" s="662"/>
    </row>
    <row r="21" spans="1:6" ht="17.25">
      <c r="A21" s="653"/>
      <c r="B21" s="653"/>
      <c r="C21" s="663">
        <v>15</v>
      </c>
      <c r="D21" s="665" t="s">
        <v>80</v>
      </c>
      <c r="E21" s="670"/>
      <c r="F21" s="671"/>
    </row>
    <row r="22" spans="1:6">
      <c r="A22" s="672"/>
      <c r="B22" s="653"/>
      <c r="C22" s="653"/>
      <c r="E22" s="670"/>
      <c r="F22" s="671"/>
    </row>
    <row r="23" spans="1:6">
      <c r="A23" s="673"/>
      <c r="B23" s="673"/>
      <c r="C23" s="673"/>
      <c r="D23" s="673"/>
      <c r="E23" s="674"/>
      <c r="F23" s="675"/>
    </row>
    <row r="24" spans="1:6">
      <c r="A24" s="653"/>
      <c r="B24" s="653"/>
      <c r="C24" s="653"/>
      <c r="D24" s="653"/>
      <c r="E24" s="670"/>
      <c r="F24" s="653"/>
    </row>
    <row r="25" spans="1:6" s="653" customFormat="1">
      <c r="E25" s="670"/>
    </row>
    <row r="26" spans="1:6">
      <c r="A26" s="707" t="s">
        <v>81</v>
      </c>
      <c r="B26" s="708"/>
      <c r="C26" s="676"/>
      <c r="D26" s="676"/>
      <c r="E26" s="677"/>
      <c r="F26" s="678"/>
    </row>
    <row r="27" spans="1:6">
      <c r="A27" s="709"/>
      <c r="B27" s="710"/>
      <c r="C27" s="653"/>
      <c r="D27" s="679">
        <v>496178</v>
      </c>
      <c r="E27" s="670"/>
      <c r="F27" s="680"/>
    </row>
    <row r="28" spans="1:6">
      <c r="A28" s="709"/>
      <c r="B28" s="710"/>
      <c r="C28" s="653"/>
      <c r="D28" s="679" t="s">
        <v>82</v>
      </c>
      <c r="E28" s="670"/>
      <c r="F28" s="680"/>
    </row>
    <row r="29" spans="1:6">
      <c r="A29" s="711"/>
      <c r="B29" s="712"/>
      <c r="C29" s="673"/>
      <c r="D29" s="673"/>
      <c r="E29" s="674"/>
      <c r="F29" s="675"/>
    </row>
  </sheetData>
  <mergeCells count="2">
    <mergeCell ref="B4:E4"/>
    <mergeCell ref="A26:B29"/>
  </mergeCells>
  <phoneticPr fontId="152" type="noConversion"/>
  <hyperlinks>
    <hyperlink ref="D14" location="工作量分布!A1" display="工作量分布"/>
    <hyperlink ref="D16" location="项目进度!A1" display="进度"/>
    <hyperlink ref="D8" location="项目属性!A1" display="项目属性"/>
    <hyperlink ref="D17" location="缺陷度量!A1" display="过程产出缺陷度量"/>
    <hyperlink ref="D15" location="规模!A1" display="规模"/>
    <hyperlink ref="D19" location="人员统计!A1" display="人员统计"/>
    <hyperlink ref="D13" location="需求!A1" display="需求"/>
    <hyperlink ref="D21" location="模型数据检查!A1" display="模型检验"/>
    <hyperlink ref="D7" location="填写说明!A1" display="填写说明"/>
    <hyperlink ref="D9" location="项目度量分析计划!A1" display="项目度量分析计划"/>
    <hyperlink ref="D10" location="模型!A1" display="模型"/>
    <hyperlink ref="D11" location="'预测-结果'!A1" display="预测-结果"/>
    <hyperlink ref="D12" location="'预测-指导'!A1" display="预测-指导"/>
    <hyperlink ref="D18" location="测试及验收缺陷度量!A1" display="测试及验收缺陷度量"/>
    <hyperlink ref="D20" location="根因分析!A1" display="根因分析"/>
  </hyperlinks>
  <pageMargins left="0.75" right="0.75" top="1" bottom="1" header="0.5" footer="0.5"/>
  <pageSetup paperSize="9"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Pict="0" macro="[0]!ye">
                <anchor moveWithCells="1">
                  <from>
                    <xdr:col>2</xdr:col>
                    <xdr:colOff>295275</xdr:colOff>
                    <xdr:row>25</xdr:row>
                    <xdr:rowOff>85725</xdr:rowOff>
                  </from>
                  <to>
                    <xdr:col>3</xdr:col>
                    <xdr:colOff>942975</xdr:colOff>
                    <xdr:row>26</xdr:row>
                    <xdr:rowOff>161925</xdr:rowOff>
                  </to>
                </anchor>
              </controlPr>
            </control>
          </mc:Choice>
        </mc:AlternateContent>
        <mc:AlternateContent xmlns:mc="http://schemas.openxmlformats.org/markup-compatibility/2006">
          <mc:Choice Requires="x14">
            <control shapeId="66562" r:id="rId4" name="Button 2">
              <controlPr defaultSize="0" print="0" autoPict="0" macro="[0]!MarcoHide">
                <anchor moveWithCells="1">
                  <from>
                    <xdr:col>2</xdr:col>
                    <xdr:colOff>295275</xdr:colOff>
                    <xdr:row>27</xdr:row>
                    <xdr:rowOff>66675</xdr:rowOff>
                  </from>
                  <to>
                    <xdr:col>3</xdr:col>
                    <xdr:colOff>942975</xdr:colOff>
                    <xdr:row>28</xdr:row>
                    <xdr:rowOff>142875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I16"/>
  <sheetViews>
    <sheetView workbookViewId="0">
      <selection activeCell="D23" sqref="D23"/>
    </sheetView>
  </sheetViews>
  <sheetFormatPr defaultColWidth="9" defaultRowHeight="13.5"/>
  <sheetData>
    <row r="1" spans="1:9" ht="14.25">
      <c r="A1" s="713" t="s">
        <v>66</v>
      </c>
      <c r="B1" s="714"/>
      <c r="C1" s="714"/>
      <c r="D1" s="714"/>
      <c r="E1" s="714"/>
      <c r="F1" s="714"/>
      <c r="G1" s="714"/>
      <c r="H1" s="714"/>
      <c r="I1" s="714"/>
    </row>
    <row r="2" spans="1:9">
      <c r="A2" s="722" t="s">
        <v>83</v>
      </c>
      <c r="B2" s="715"/>
      <c r="C2" s="715"/>
      <c r="D2" s="715"/>
      <c r="E2" s="715"/>
      <c r="F2" s="715"/>
      <c r="G2" s="715"/>
      <c r="H2" s="715"/>
      <c r="I2" s="715"/>
    </row>
    <row r="3" spans="1:9">
      <c r="A3" s="715"/>
      <c r="B3" s="715"/>
      <c r="C3" s="715"/>
      <c r="D3" s="715"/>
      <c r="E3" s="715"/>
      <c r="F3" s="715"/>
      <c r="G3" s="715"/>
      <c r="H3" s="715"/>
      <c r="I3" s="715"/>
    </row>
    <row r="4" spans="1:9">
      <c r="A4" s="715"/>
      <c r="B4" s="715"/>
      <c r="C4" s="715"/>
      <c r="D4" s="715"/>
      <c r="E4" s="715"/>
      <c r="F4" s="715"/>
      <c r="G4" s="715"/>
      <c r="H4" s="715"/>
      <c r="I4" s="715"/>
    </row>
    <row r="5" spans="1:9">
      <c r="A5" s="715"/>
      <c r="B5" s="715"/>
      <c r="C5" s="715"/>
      <c r="D5" s="715"/>
      <c r="E5" s="715"/>
      <c r="F5" s="715"/>
      <c r="G5" s="715"/>
      <c r="H5" s="715"/>
      <c r="I5" s="715"/>
    </row>
    <row r="6" spans="1:9">
      <c r="A6" s="715"/>
      <c r="B6" s="715"/>
      <c r="C6" s="715"/>
      <c r="D6" s="715"/>
      <c r="E6" s="715"/>
      <c r="F6" s="715"/>
      <c r="G6" s="715"/>
      <c r="H6" s="715"/>
      <c r="I6" s="715"/>
    </row>
    <row r="7" spans="1:9">
      <c r="A7" s="715"/>
      <c r="B7" s="715"/>
      <c r="C7" s="715"/>
      <c r="D7" s="715"/>
      <c r="E7" s="715"/>
      <c r="F7" s="715"/>
      <c r="G7" s="715"/>
      <c r="H7" s="715"/>
      <c r="I7" s="715"/>
    </row>
    <row r="8" spans="1:9">
      <c r="A8" s="715"/>
      <c r="B8" s="715"/>
      <c r="C8" s="715"/>
      <c r="D8" s="715"/>
      <c r="E8" s="715"/>
      <c r="F8" s="715"/>
      <c r="G8" s="715"/>
      <c r="H8" s="715"/>
      <c r="I8" s="715"/>
    </row>
    <row r="9" spans="1:9">
      <c r="A9" s="715"/>
      <c r="B9" s="715"/>
      <c r="C9" s="715"/>
      <c r="D9" s="715"/>
      <c r="E9" s="715"/>
      <c r="F9" s="715"/>
      <c r="G9" s="715"/>
      <c r="H9" s="715"/>
      <c r="I9" s="715"/>
    </row>
    <row r="10" spans="1:9" ht="14.25">
      <c r="A10" s="713" t="s">
        <v>84</v>
      </c>
      <c r="B10" s="714"/>
      <c r="C10" s="714"/>
      <c r="D10" s="714"/>
      <c r="E10" s="714"/>
      <c r="F10" s="714"/>
      <c r="G10" s="714"/>
      <c r="H10" s="714"/>
      <c r="I10" s="714"/>
    </row>
    <row r="11" spans="1:9">
      <c r="A11" s="647" t="s">
        <v>85</v>
      </c>
      <c r="B11" s="647" t="s">
        <v>86</v>
      </c>
      <c r="C11" s="716" t="s">
        <v>87</v>
      </c>
      <c r="D11" s="717"/>
      <c r="E11" s="717"/>
      <c r="F11" s="717"/>
      <c r="G11" s="717"/>
      <c r="H11" s="717"/>
      <c r="I11" s="718"/>
    </row>
    <row r="12" spans="1:9" ht="14.25">
      <c r="A12" s="648">
        <v>1</v>
      </c>
      <c r="B12" s="649" t="s">
        <v>88</v>
      </c>
      <c r="C12" s="719" t="s">
        <v>89</v>
      </c>
      <c r="D12" s="720"/>
      <c r="E12" s="720"/>
      <c r="F12" s="720"/>
      <c r="G12" s="720"/>
      <c r="H12" s="720"/>
      <c r="I12" s="721"/>
    </row>
    <row r="13" spans="1:9" ht="14.25">
      <c r="A13" s="646">
        <v>2</v>
      </c>
      <c r="B13" s="650" t="s">
        <v>90</v>
      </c>
      <c r="C13" s="719" t="s">
        <v>91</v>
      </c>
      <c r="D13" s="720"/>
      <c r="E13" s="720"/>
      <c r="F13" s="720"/>
      <c r="G13" s="720"/>
      <c r="H13" s="720"/>
      <c r="I13" s="721"/>
    </row>
    <row r="14" spans="1:9" ht="14.25">
      <c r="A14" s="646">
        <v>3</v>
      </c>
      <c r="B14" s="647" t="s">
        <v>92</v>
      </c>
      <c r="C14" s="719" t="s">
        <v>93</v>
      </c>
      <c r="D14" s="720"/>
      <c r="E14" s="720"/>
      <c r="F14" s="720"/>
      <c r="G14" s="720"/>
      <c r="H14" s="720"/>
      <c r="I14" s="721"/>
    </row>
    <row r="15" spans="1:9" ht="14.25">
      <c r="A15" s="646">
        <v>4</v>
      </c>
      <c r="B15" s="651" t="s">
        <v>94</v>
      </c>
      <c r="C15" s="719" t="s">
        <v>95</v>
      </c>
      <c r="D15" s="720"/>
      <c r="E15" s="720"/>
      <c r="F15" s="720"/>
      <c r="G15" s="720"/>
      <c r="H15" s="720"/>
      <c r="I15" s="721"/>
    </row>
    <row r="16" spans="1:9" ht="14.25">
      <c r="A16" s="646">
        <v>5</v>
      </c>
      <c r="B16" s="652" t="s">
        <v>96</v>
      </c>
      <c r="C16" s="719" t="s">
        <v>97</v>
      </c>
      <c r="D16" s="720"/>
      <c r="E16" s="720"/>
      <c r="F16" s="720"/>
      <c r="G16" s="720"/>
      <c r="H16" s="720"/>
      <c r="I16" s="721"/>
    </row>
  </sheetData>
  <mergeCells count="10">
    <mergeCell ref="C13:I13"/>
    <mergeCell ref="C14:I14"/>
    <mergeCell ref="C15:I15"/>
    <mergeCell ref="C16:I16"/>
    <mergeCell ref="A2:I8"/>
    <mergeCell ref="A1:I1"/>
    <mergeCell ref="A9:I9"/>
    <mergeCell ref="A10:I10"/>
    <mergeCell ref="C11:I11"/>
    <mergeCell ref="C12:I12"/>
  </mergeCells>
  <phoneticPr fontId="152" type="noConversion"/>
  <pageMargins left="0.69930555555555596" right="0.69930555555555596"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B0F0"/>
  </sheetPr>
  <dimension ref="A1:B21"/>
  <sheetViews>
    <sheetView showGridLines="0" workbookViewId="0">
      <selection activeCell="F15" sqref="F15"/>
    </sheetView>
  </sheetViews>
  <sheetFormatPr defaultColWidth="9" defaultRowHeight="12"/>
  <cols>
    <col min="1" max="1" width="16.25" style="36" customWidth="1"/>
    <col min="2" max="2" width="56.5" style="36" customWidth="1"/>
    <col min="3" max="256" width="9" style="36"/>
    <col min="257" max="257" width="16.25" style="36" customWidth="1"/>
    <col min="258" max="258" width="56.5" style="36" customWidth="1"/>
    <col min="259" max="512" width="9" style="36"/>
    <col min="513" max="513" width="16.25" style="36" customWidth="1"/>
    <col min="514" max="514" width="56.5" style="36" customWidth="1"/>
    <col min="515" max="768" width="9" style="36"/>
    <col min="769" max="769" width="16.25" style="36" customWidth="1"/>
    <col min="770" max="770" width="56.5" style="36" customWidth="1"/>
    <col min="771" max="1024" width="9" style="36"/>
    <col min="1025" max="1025" width="16.25" style="36" customWidth="1"/>
    <col min="1026" max="1026" width="56.5" style="36" customWidth="1"/>
    <col min="1027" max="1280" width="9" style="36"/>
    <col min="1281" max="1281" width="16.25" style="36" customWidth="1"/>
    <col min="1282" max="1282" width="56.5" style="36" customWidth="1"/>
    <col min="1283" max="1536" width="9" style="36"/>
    <col min="1537" max="1537" width="16.25" style="36" customWidth="1"/>
    <col min="1538" max="1538" width="56.5" style="36" customWidth="1"/>
    <col min="1539" max="1792" width="9" style="36"/>
    <col min="1793" max="1793" width="16.25" style="36" customWidth="1"/>
    <col min="1794" max="1794" width="56.5" style="36" customWidth="1"/>
    <col min="1795" max="2048" width="9" style="36"/>
    <col min="2049" max="2049" width="16.25" style="36" customWidth="1"/>
    <col min="2050" max="2050" width="56.5" style="36" customWidth="1"/>
    <col min="2051" max="2304" width="9" style="36"/>
    <col min="2305" max="2305" width="16.25" style="36" customWidth="1"/>
    <col min="2306" max="2306" width="56.5" style="36" customWidth="1"/>
    <col min="2307" max="2560" width="9" style="36"/>
    <col min="2561" max="2561" width="16.25" style="36" customWidth="1"/>
    <col min="2562" max="2562" width="56.5" style="36" customWidth="1"/>
    <col min="2563" max="2816" width="9" style="36"/>
    <col min="2817" max="2817" width="16.25" style="36" customWidth="1"/>
    <col min="2818" max="2818" width="56.5" style="36" customWidth="1"/>
    <col min="2819" max="3072" width="9" style="36"/>
    <col min="3073" max="3073" width="16.25" style="36" customWidth="1"/>
    <col min="3074" max="3074" width="56.5" style="36" customWidth="1"/>
    <col min="3075" max="3328" width="9" style="36"/>
    <col min="3329" max="3329" width="16.25" style="36" customWidth="1"/>
    <col min="3330" max="3330" width="56.5" style="36" customWidth="1"/>
    <col min="3331" max="3584" width="9" style="36"/>
    <col min="3585" max="3585" width="16.25" style="36" customWidth="1"/>
    <col min="3586" max="3586" width="56.5" style="36" customWidth="1"/>
    <col min="3587" max="3840" width="9" style="36"/>
    <col min="3841" max="3841" width="16.25" style="36" customWidth="1"/>
    <col min="3842" max="3842" width="56.5" style="36" customWidth="1"/>
    <col min="3843" max="4096" width="9" style="36"/>
    <col min="4097" max="4097" width="16.25" style="36" customWidth="1"/>
    <col min="4098" max="4098" width="56.5" style="36" customWidth="1"/>
    <col min="4099" max="4352" width="9" style="36"/>
    <col min="4353" max="4353" width="16.25" style="36" customWidth="1"/>
    <col min="4354" max="4354" width="56.5" style="36" customWidth="1"/>
    <col min="4355" max="4608" width="9" style="36"/>
    <col min="4609" max="4609" width="16.25" style="36" customWidth="1"/>
    <col min="4610" max="4610" width="56.5" style="36" customWidth="1"/>
    <col min="4611" max="4864" width="9" style="36"/>
    <col min="4865" max="4865" width="16.25" style="36" customWidth="1"/>
    <col min="4866" max="4866" width="56.5" style="36" customWidth="1"/>
    <col min="4867" max="5120" width="9" style="36"/>
    <col min="5121" max="5121" width="16.25" style="36" customWidth="1"/>
    <col min="5122" max="5122" width="56.5" style="36" customWidth="1"/>
    <col min="5123" max="5376" width="9" style="36"/>
    <col min="5377" max="5377" width="16.25" style="36" customWidth="1"/>
    <col min="5378" max="5378" width="56.5" style="36" customWidth="1"/>
    <col min="5379" max="5632" width="9" style="36"/>
    <col min="5633" max="5633" width="16.25" style="36" customWidth="1"/>
    <col min="5634" max="5634" width="56.5" style="36" customWidth="1"/>
    <col min="5635" max="5888" width="9" style="36"/>
    <col min="5889" max="5889" width="16.25" style="36" customWidth="1"/>
    <col min="5890" max="5890" width="56.5" style="36" customWidth="1"/>
    <col min="5891" max="6144" width="9" style="36"/>
    <col min="6145" max="6145" width="16.25" style="36" customWidth="1"/>
    <col min="6146" max="6146" width="56.5" style="36" customWidth="1"/>
    <col min="6147" max="6400" width="9" style="36"/>
    <col min="6401" max="6401" width="16.25" style="36" customWidth="1"/>
    <col min="6402" max="6402" width="56.5" style="36" customWidth="1"/>
    <col min="6403" max="6656" width="9" style="36"/>
    <col min="6657" max="6657" width="16.25" style="36" customWidth="1"/>
    <col min="6658" max="6658" width="56.5" style="36" customWidth="1"/>
    <col min="6659" max="6912" width="9" style="36"/>
    <col min="6913" max="6913" width="16.25" style="36" customWidth="1"/>
    <col min="6914" max="6914" width="56.5" style="36" customWidth="1"/>
    <col min="6915" max="7168" width="9" style="36"/>
    <col min="7169" max="7169" width="16.25" style="36" customWidth="1"/>
    <col min="7170" max="7170" width="56.5" style="36" customWidth="1"/>
    <col min="7171" max="7424" width="9" style="36"/>
    <col min="7425" max="7425" width="16.25" style="36" customWidth="1"/>
    <col min="7426" max="7426" width="56.5" style="36" customWidth="1"/>
    <col min="7427" max="7680" width="9" style="36"/>
    <col min="7681" max="7681" width="16.25" style="36" customWidth="1"/>
    <col min="7682" max="7682" width="56.5" style="36" customWidth="1"/>
    <col min="7683" max="7936" width="9" style="36"/>
    <col min="7937" max="7937" width="16.25" style="36" customWidth="1"/>
    <col min="7938" max="7938" width="56.5" style="36" customWidth="1"/>
    <col min="7939" max="8192" width="9" style="36"/>
    <col min="8193" max="8193" width="16.25" style="36" customWidth="1"/>
    <col min="8194" max="8194" width="56.5" style="36" customWidth="1"/>
    <col min="8195" max="8448" width="9" style="36"/>
    <col min="8449" max="8449" width="16.25" style="36" customWidth="1"/>
    <col min="8450" max="8450" width="56.5" style="36" customWidth="1"/>
    <col min="8451" max="8704" width="9" style="36"/>
    <col min="8705" max="8705" width="16.25" style="36" customWidth="1"/>
    <col min="8706" max="8706" width="56.5" style="36" customWidth="1"/>
    <col min="8707" max="8960" width="9" style="36"/>
    <col min="8961" max="8961" width="16.25" style="36" customWidth="1"/>
    <col min="8962" max="8962" width="56.5" style="36" customWidth="1"/>
    <col min="8963" max="9216" width="9" style="36"/>
    <col min="9217" max="9217" width="16.25" style="36" customWidth="1"/>
    <col min="9218" max="9218" width="56.5" style="36" customWidth="1"/>
    <col min="9219" max="9472" width="9" style="36"/>
    <col min="9473" max="9473" width="16.25" style="36" customWidth="1"/>
    <col min="9474" max="9474" width="56.5" style="36" customWidth="1"/>
    <col min="9475" max="9728" width="9" style="36"/>
    <col min="9729" max="9729" width="16.25" style="36" customWidth="1"/>
    <col min="9730" max="9730" width="56.5" style="36" customWidth="1"/>
    <col min="9731" max="9984" width="9" style="36"/>
    <col min="9985" max="9985" width="16.25" style="36" customWidth="1"/>
    <col min="9986" max="9986" width="56.5" style="36" customWidth="1"/>
    <col min="9987" max="10240" width="9" style="36"/>
    <col min="10241" max="10241" width="16.25" style="36" customWidth="1"/>
    <col min="10242" max="10242" width="56.5" style="36" customWidth="1"/>
    <col min="10243" max="10496" width="9" style="36"/>
    <col min="10497" max="10497" width="16.25" style="36" customWidth="1"/>
    <col min="10498" max="10498" width="56.5" style="36" customWidth="1"/>
    <col min="10499" max="10752" width="9" style="36"/>
    <col min="10753" max="10753" width="16.25" style="36" customWidth="1"/>
    <col min="10754" max="10754" width="56.5" style="36" customWidth="1"/>
    <col min="10755" max="11008" width="9" style="36"/>
    <col min="11009" max="11009" width="16.25" style="36" customWidth="1"/>
    <col min="11010" max="11010" width="56.5" style="36" customWidth="1"/>
    <col min="11011" max="11264" width="9" style="36"/>
    <col min="11265" max="11265" width="16.25" style="36" customWidth="1"/>
    <col min="11266" max="11266" width="56.5" style="36" customWidth="1"/>
    <col min="11267" max="11520" width="9" style="36"/>
    <col min="11521" max="11521" width="16.25" style="36" customWidth="1"/>
    <col min="11522" max="11522" width="56.5" style="36" customWidth="1"/>
    <col min="11523" max="11776" width="9" style="36"/>
    <col min="11777" max="11777" width="16.25" style="36" customWidth="1"/>
    <col min="11778" max="11778" width="56.5" style="36" customWidth="1"/>
    <col min="11779" max="12032" width="9" style="36"/>
    <col min="12033" max="12033" width="16.25" style="36" customWidth="1"/>
    <col min="12034" max="12034" width="56.5" style="36" customWidth="1"/>
    <col min="12035" max="12288" width="9" style="36"/>
    <col min="12289" max="12289" width="16.25" style="36" customWidth="1"/>
    <col min="12290" max="12290" width="56.5" style="36" customWidth="1"/>
    <col min="12291" max="12544" width="9" style="36"/>
    <col min="12545" max="12545" width="16.25" style="36" customWidth="1"/>
    <col min="12546" max="12546" width="56.5" style="36" customWidth="1"/>
    <col min="12547" max="12800" width="9" style="36"/>
    <col min="12801" max="12801" width="16.25" style="36" customWidth="1"/>
    <col min="12802" max="12802" width="56.5" style="36" customWidth="1"/>
    <col min="12803" max="13056" width="9" style="36"/>
    <col min="13057" max="13057" width="16.25" style="36" customWidth="1"/>
    <col min="13058" max="13058" width="56.5" style="36" customWidth="1"/>
    <col min="13059" max="13312" width="9" style="36"/>
    <col min="13313" max="13313" width="16.25" style="36" customWidth="1"/>
    <col min="13314" max="13314" width="56.5" style="36" customWidth="1"/>
    <col min="13315" max="13568" width="9" style="36"/>
    <col min="13569" max="13569" width="16.25" style="36" customWidth="1"/>
    <col min="13570" max="13570" width="56.5" style="36" customWidth="1"/>
    <col min="13571" max="13824" width="9" style="36"/>
    <col min="13825" max="13825" width="16.25" style="36" customWidth="1"/>
    <col min="13826" max="13826" width="56.5" style="36" customWidth="1"/>
    <col min="13827" max="14080" width="9" style="36"/>
    <col min="14081" max="14081" width="16.25" style="36" customWidth="1"/>
    <col min="14082" max="14082" width="56.5" style="36" customWidth="1"/>
    <col min="14083" max="14336" width="9" style="36"/>
    <col min="14337" max="14337" width="16.25" style="36" customWidth="1"/>
    <col min="14338" max="14338" width="56.5" style="36" customWidth="1"/>
    <col min="14339" max="14592" width="9" style="36"/>
    <col min="14593" max="14593" width="16.25" style="36" customWidth="1"/>
    <col min="14594" max="14594" width="56.5" style="36" customWidth="1"/>
    <col min="14595" max="14848" width="9" style="36"/>
    <col min="14849" max="14849" width="16.25" style="36" customWidth="1"/>
    <col min="14850" max="14850" width="56.5" style="36" customWidth="1"/>
    <col min="14851" max="15104" width="9" style="36"/>
    <col min="15105" max="15105" width="16.25" style="36" customWidth="1"/>
    <col min="15106" max="15106" width="56.5" style="36" customWidth="1"/>
    <col min="15107" max="15360" width="9" style="36"/>
    <col min="15361" max="15361" width="16.25" style="36" customWidth="1"/>
    <col min="15362" max="15362" width="56.5" style="36" customWidth="1"/>
    <col min="15363" max="15616" width="9" style="36"/>
    <col min="15617" max="15617" width="16.25" style="36" customWidth="1"/>
    <col min="15618" max="15618" width="56.5" style="36" customWidth="1"/>
    <col min="15619" max="15872" width="9" style="36"/>
    <col min="15873" max="15873" width="16.25" style="36" customWidth="1"/>
    <col min="15874" max="15874" width="56.5" style="36" customWidth="1"/>
    <col min="15875" max="16128" width="9" style="36"/>
    <col min="16129" max="16129" width="16.25" style="36" customWidth="1"/>
    <col min="16130" max="16130" width="56.5" style="36" customWidth="1"/>
    <col min="16131" max="16384" width="9" style="36"/>
  </cols>
  <sheetData>
    <row r="1" spans="1:2" ht="24.75" customHeight="1">
      <c r="A1" s="723" t="s">
        <v>67</v>
      </c>
      <c r="B1" s="723"/>
    </row>
    <row r="2" spans="1:2" ht="18" customHeight="1">
      <c r="A2" s="640" t="s">
        <v>98</v>
      </c>
      <c r="B2" s="641" t="s">
        <v>99</v>
      </c>
    </row>
    <row r="3" spans="1:2" ht="18" customHeight="1">
      <c r="A3" s="642" t="s">
        <v>100</v>
      </c>
      <c r="B3" s="641" t="s">
        <v>101</v>
      </c>
    </row>
    <row r="4" spans="1:2" ht="24">
      <c r="A4" s="642" t="s">
        <v>102</v>
      </c>
      <c r="B4" s="643" t="s">
        <v>103</v>
      </c>
    </row>
    <row r="5" spans="1:2" ht="18" customHeight="1">
      <c r="A5" s="640" t="s">
        <v>104</v>
      </c>
      <c r="B5" s="641" t="s">
        <v>105</v>
      </c>
    </row>
    <row r="6" spans="1:2" ht="18" customHeight="1">
      <c r="A6" s="640" t="s">
        <v>106</v>
      </c>
      <c r="B6" s="641" t="s">
        <v>107</v>
      </c>
    </row>
    <row r="7" spans="1:2" ht="18" customHeight="1">
      <c r="A7" s="640" t="s">
        <v>108</v>
      </c>
      <c r="B7" s="641" t="s">
        <v>109</v>
      </c>
    </row>
    <row r="8" spans="1:2" ht="18" customHeight="1">
      <c r="A8" s="640" t="s">
        <v>110</v>
      </c>
      <c r="B8" s="641" t="s">
        <v>111</v>
      </c>
    </row>
    <row r="9" spans="1:2" ht="18" customHeight="1">
      <c r="A9" s="640" t="s">
        <v>112</v>
      </c>
      <c r="B9" s="641" t="s">
        <v>113</v>
      </c>
    </row>
    <row r="10" spans="1:2" ht="18" customHeight="1">
      <c r="A10" s="640" t="s">
        <v>114</v>
      </c>
      <c r="B10" s="641" t="s">
        <v>115</v>
      </c>
    </row>
    <row r="11" spans="1:2" ht="18" customHeight="1">
      <c r="A11" s="640" t="s">
        <v>116</v>
      </c>
      <c r="B11" s="641" t="s">
        <v>117</v>
      </c>
    </row>
    <row r="12" spans="1:2" ht="18" customHeight="1">
      <c r="A12" s="640" t="s">
        <v>118</v>
      </c>
      <c r="B12" s="641" t="s">
        <v>119</v>
      </c>
    </row>
    <row r="13" spans="1:2" ht="18" customHeight="1">
      <c r="A13" s="640" t="s">
        <v>120</v>
      </c>
      <c r="B13" s="641" t="s">
        <v>121</v>
      </c>
    </row>
    <row r="14" spans="1:2" ht="18" customHeight="1">
      <c r="A14" s="640" t="s">
        <v>122</v>
      </c>
      <c r="B14" s="641">
        <v>41</v>
      </c>
    </row>
    <row r="15" spans="1:2" ht="60">
      <c r="A15" s="640" t="s">
        <v>123</v>
      </c>
      <c r="B15" s="643" t="s">
        <v>124</v>
      </c>
    </row>
    <row r="16" spans="1:2" ht="18" customHeight="1">
      <c r="A16" s="640" t="s">
        <v>125</v>
      </c>
      <c r="B16" s="641" t="s">
        <v>121</v>
      </c>
    </row>
    <row r="17" spans="1:2" ht="18" customHeight="1">
      <c r="A17" s="640" t="s">
        <v>126</v>
      </c>
      <c r="B17" s="644">
        <v>43228</v>
      </c>
    </row>
    <row r="18" spans="1:2" ht="18" customHeight="1">
      <c r="A18" s="640" t="s">
        <v>127</v>
      </c>
      <c r="B18" s="644">
        <v>43411</v>
      </c>
    </row>
    <row r="21" spans="1:2">
      <c r="A21" s="645" t="s">
        <v>128</v>
      </c>
    </row>
  </sheetData>
  <mergeCells count="1">
    <mergeCell ref="A1:B1"/>
  </mergeCells>
  <phoneticPr fontId="152" type="noConversion"/>
  <dataValidations count="3">
    <dataValidation type="list" allowBlank="1" showInputMessage="1" showErrorMessage="1" sqref="B3 IX3 ST3 ACP3 AML3 AWH3 BGD3 BPZ3 BZV3 CJR3 CTN3 DDJ3 DNF3 DXB3 EGX3 EQT3 FAP3 FKL3 FUH3 GED3 GNZ3 GXV3 HHR3 HRN3 IBJ3 ILF3 IVB3 JEX3 JOT3 JYP3 KIL3 KSH3 LCD3 LLZ3 LVV3 MFR3 MPN3 MZJ3 NJF3 NTB3 OCX3 OMT3 OWP3 PGL3 PQH3 QAD3 QJZ3 QTV3 RDR3 RNN3 RXJ3 SHF3 SRB3 TAX3 TKT3 TUP3 UEL3 UOH3 UYD3 VHZ3 VRV3 WBR3 WLN3 WVJ3 B65539 IX65539 ST65539 ACP65539 AML65539 AWH65539 BGD65539 BPZ65539 BZV65539 CJR65539 CTN65539 DDJ65539 DNF65539 DXB65539 EGX65539 EQT65539 FAP65539 FKL65539 FUH65539 GED65539 GNZ65539 GXV65539 HHR65539 HRN65539 IBJ65539 ILF65539 IVB65539 JEX65539 JOT65539 JYP65539 KIL65539 KSH65539 LCD65539 LLZ65539 LVV65539 MFR65539 MPN65539 MZJ65539 NJF65539 NTB65539 OCX65539 OMT65539 OWP65539 PGL65539 PQH65539 QAD65539 QJZ65539 QTV65539 RDR65539 RNN65539 RXJ65539 SHF65539 SRB65539 TAX65539 TKT65539 TUP65539 UEL65539 UOH65539 UYD65539 VHZ65539 VRV65539 WBR65539 WLN65539 WVJ65539 B131075 IX131075 ST131075 ACP131075 AML131075 AWH131075 BGD131075 BPZ131075 BZV131075 CJR131075 CTN131075 DDJ131075 DNF131075 DXB131075 EGX131075 EQT131075 FAP131075 FKL131075 FUH131075 GED131075 GNZ131075 GXV131075 HHR131075 HRN131075 IBJ131075 ILF131075 IVB131075 JEX131075 JOT131075 JYP131075 KIL131075 KSH131075 LCD131075 LLZ131075 LVV131075 MFR131075 MPN131075 MZJ131075 NJF131075 NTB131075 OCX131075 OMT131075 OWP131075 PGL131075 PQH131075 QAD131075 QJZ131075 QTV131075 RDR131075 RNN131075 RXJ131075 SHF131075 SRB131075 TAX131075 TKT131075 TUP131075 UEL131075 UOH131075 UYD131075 VHZ131075 VRV131075 WBR131075 WLN131075 WVJ131075 B196611 IX196611 ST196611 ACP196611 AML196611 AWH196611 BGD196611 BPZ196611 BZV196611 CJR196611 CTN196611 DDJ196611 DNF196611 DXB196611 EGX196611 EQT196611 FAP196611 FKL196611 FUH196611 GED196611 GNZ196611 GXV196611 HHR196611 HRN196611 IBJ196611 ILF196611 IVB196611 JEX196611 JOT196611 JYP196611 KIL196611 KSH196611 LCD196611 LLZ196611 LVV196611 MFR196611 MPN196611 MZJ196611 NJF196611 NTB196611 OCX196611 OMT196611 OWP196611 PGL196611 PQH196611 QAD196611 QJZ196611 QTV196611 RDR196611 RNN196611 RXJ196611 SHF196611 SRB196611 TAX196611 TKT196611 TUP196611 UEL196611 UOH196611 UYD196611 VHZ196611 VRV196611 WBR196611 WLN196611 WVJ196611 B262147 IX262147 ST262147 ACP262147 AML262147 AWH262147 BGD262147 BPZ262147 BZV262147 CJR262147 CTN262147 DDJ262147 DNF262147 DXB262147 EGX262147 EQT262147 FAP262147 FKL262147 FUH262147 GED262147 GNZ262147 GXV262147 HHR262147 HRN262147 IBJ262147 ILF262147 IVB262147 JEX262147 JOT262147 JYP262147 KIL262147 KSH262147 LCD262147 LLZ262147 LVV262147 MFR262147 MPN262147 MZJ262147 NJF262147 NTB262147 OCX262147 OMT262147 OWP262147 PGL262147 PQH262147 QAD262147 QJZ262147 QTV262147 RDR262147 RNN262147 RXJ262147 SHF262147 SRB262147 TAX262147 TKT262147 TUP262147 UEL262147 UOH262147 UYD262147 VHZ262147 VRV262147 WBR262147 WLN262147 WVJ262147 B327683 IX327683 ST327683 ACP327683 AML327683 AWH327683 BGD327683 BPZ327683 BZV327683 CJR327683 CTN327683 DDJ327683 DNF327683 DXB327683 EGX327683 EQT327683 FAP327683 FKL327683 FUH327683 GED327683 GNZ327683 GXV327683 HHR327683 HRN327683 IBJ327683 ILF327683 IVB327683 JEX327683 JOT327683 JYP327683 KIL327683 KSH327683 LCD327683 LLZ327683 LVV327683 MFR327683 MPN327683 MZJ327683 NJF327683 NTB327683 OCX327683 OMT327683 OWP327683 PGL327683 PQH327683 QAD327683 QJZ327683 QTV327683 RDR327683 RNN327683 RXJ327683 SHF327683 SRB327683 TAX327683 TKT327683 TUP327683 UEL327683 UOH327683 UYD327683 VHZ327683 VRV327683 WBR327683 WLN327683 WVJ327683 B393219 IX393219 ST393219 ACP393219 AML393219 AWH393219 BGD393219 BPZ393219 BZV393219 CJR393219 CTN393219 DDJ393219 DNF393219 DXB393219 EGX393219 EQT393219 FAP393219 FKL393219 FUH393219 GED393219 GNZ393219 GXV393219 HHR393219 HRN393219 IBJ393219 ILF393219 IVB393219 JEX393219 JOT393219 JYP393219 KIL393219 KSH393219 LCD393219 LLZ393219 LVV393219 MFR393219 MPN393219 MZJ393219 NJF393219 NTB393219 OCX393219 OMT393219 OWP393219 PGL393219 PQH393219 QAD393219 QJZ393219 QTV393219 RDR393219 RNN393219 RXJ393219 SHF393219 SRB393219 TAX393219 TKT393219 TUP393219 UEL393219 UOH393219 UYD393219 VHZ393219 VRV393219 WBR393219 WLN393219 WVJ393219 B458755 IX458755 ST458755 ACP458755 AML458755 AWH458755 BGD458755 BPZ458755 BZV458755 CJR458755 CTN458755 DDJ458755 DNF458755 DXB458755 EGX458755 EQT458755 FAP458755 FKL458755 FUH458755 GED458755 GNZ458755 GXV458755 HHR458755 HRN458755 IBJ458755 ILF458755 IVB458755 JEX458755 JOT458755 JYP458755 KIL458755 KSH458755 LCD458755 LLZ458755 LVV458755 MFR458755 MPN458755 MZJ458755 NJF458755 NTB458755 OCX458755 OMT458755 OWP458755 PGL458755 PQH458755 QAD458755 QJZ458755 QTV458755 RDR458755 RNN458755 RXJ458755 SHF458755 SRB458755 TAX458755 TKT458755 TUP458755 UEL458755 UOH458755 UYD458755 VHZ458755 VRV458755 WBR458755 WLN458755 WVJ458755 B524291 IX524291 ST524291 ACP524291 AML524291 AWH524291 BGD524291 BPZ524291 BZV524291 CJR524291 CTN524291 DDJ524291 DNF524291 DXB524291 EGX524291 EQT524291 FAP524291 FKL524291 FUH524291 GED524291 GNZ524291 GXV524291 HHR524291 HRN524291 IBJ524291 ILF524291 IVB524291 JEX524291 JOT524291 JYP524291 KIL524291 KSH524291 LCD524291 LLZ524291 LVV524291 MFR524291 MPN524291 MZJ524291 NJF524291 NTB524291 OCX524291 OMT524291 OWP524291 PGL524291 PQH524291 QAD524291 QJZ524291 QTV524291 RDR524291 RNN524291 RXJ524291 SHF524291 SRB524291 TAX524291 TKT524291 TUP524291 UEL524291 UOH524291 UYD524291 VHZ524291 VRV524291 WBR524291 WLN524291 WVJ524291 B589827 IX589827 ST589827 ACP589827 AML589827 AWH589827 BGD589827 BPZ589827 BZV589827 CJR589827 CTN589827 DDJ589827 DNF589827 DXB589827 EGX589827 EQT589827 FAP589827 FKL589827 FUH589827 GED589827 GNZ589827 GXV589827 HHR589827 HRN589827 IBJ589827 ILF589827 IVB589827 JEX589827 JOT589827 JYP589827 KIL589827 KSH589827 LCD589827 LLZ589827 LVV589827 MFR589827 MPN589827 MZJ589827 NJF589827 NTB589827 OCX589827 OMT589827 OWP589827 PGL589827 PQH589827 QAD589827 QJZ589827 QTV589827 RDR589827 RNN589827 RXJ589827 SHF589827 SRB589827 TAX589827 TKT589827 TUP589827 UEL589827 UOH589827 UYD589827 VHZ589827 VRV589827 WBR589827 WLN589827 WVJ589827 B655363 IX655363 ST655363 ACP655363 AML655363 AWH655363 BGD655363 BPZ655363 BZV655363 CJR655363 CTN655363 DDJ655363 DNF655363 DXB655363 EGX655363 EQT655363 FAP655363 FKL655363 FUH655363 GED655363 GNZ655363 GXV655363 HHR655363 HRN655363 IBJ655363 ILF655363 IVB655363 JEX655363 JOT655363 JYP655363 KIL655363 KSH655363 LCD655363 LLZ655363 LVV655363 MFR655363 MPN655363 MZJ655363 NJF655363 NTB655363 OCX655363 OMT655363 OWP655363 PGL655363 PQH655363 QAD655363 QJZ655363 QTV655363 RDR655363 RNN655363 RXJ655363 SHF655363 SRB655363 TAX655363 TKT655363 TUP655363 UEL655363 UOH655363 UYD655363 VHZ655363 VRV655363 WBR655363 WLN655363 WVJ655363 B720899 IX720899 ST720899 ACP720899 AML720899 AWH720899 BGD720899 BPZ720899 BZV720899 CJR720899 CTN720899 DDJ720899 DNF720899 DXB720899 EGX720899 EQT720899 FAP720899 FKL720899 FUH720899 GED720899 GNZ720899 GXV720899 HHR720899 HRN720899 IBJ720899 ILF720899 IVB720899 JEX720899 JOT720899 JYP720899 KIL720899 KSH720899 LCD720899 LLZ720899 LVV720899 MFR720899 MPN720899 MZJ720899 NJF720899 NTB720899 OCX720899 OMT720899 OWP720899 PGL720899 PQH720899 QAD720899 QJZ720899 QTV720899 RDR720899 RNN720899 RXJ720899 SHF720899 SRB720899 TAX720899 TKT720899 TUP720899 UEL720899 UOH720899 UYD720899 VHZ720899 VRV720899 WBR720899 WLN720899 WVJ720899 B786435 IX786435 ST786435 ACP786435 AML786435 AWH786435 BGD786435 BPZ786435 BZV786435 CJR786435 CTN786435 DDJ786435 DNF786435 DXB786435 EGX786435 EQT786435 FAP786435 FKL786435 FUH786435 GED786435 GNZ786435 GXV786435 HHR786435 HRN786435 IBJ786435 ILF786435 IVB786435 JEX786435 JOT786435 JYP786435 KIL786435 KSH786435 LCD786435 LLZ786435 LVV786435 MFR786435 MPN786435 MZJ786435 NJF786435 NTB786435 OCX786435 OMT786435 OWP786435 PGL786435 PQH786435 QAD786435 QJZ786435 QTV786435 RDR786435 RNN786435 RXJ786435 SHF786435 SRB786435 TAX786435 TKT786435 TUP786435 UEL786435 UOH786435 UYD786435 VHZ786435 VRV786435 WBR786435 WLN786435 WVJ786435 B851971 IX851971 ST851971 ACP851971 AML851971 AWH851971 BGD851971 BPZ851971 BZV851971 CJR851971 CTN851971 DDJ851971 DNF851971 DXB851971 EGX851971 EQT851971 FAP851971 FKL851971 FUH851971 GED851971 GNZ851971 GXV851971 HHR851971 HRN851971 IBJ851971 ILF851971 IVB851971 JEX851971 JOT851971 JYP851971 KIL851971 KSH851971 LCD851971 LLZ851971 LVV851971 MFR851971 MPN851971 MZJ851971 NJF851971 NTB851971 OCX851971 OMT851971 OWP851971 PGL851971 PQH851971 QAD851971 QJZ851971 QTV851971 RDR851971 RNN851971 RXJ851971 SHF851971 SRB851971 TAX851971 TKT851971 TUP851971 UEL851971 UOH851971 UYD851971 VHZ851971 VRV851971 WBR851971 WLN851971 WVJ851971 B917507 IX917507 ST917507 ACP917507 AML917507 AWH917507 BGD917507 BPZ917507 BZV917507 CJR917507 CTN917507 DDJ917507 DNF917507 DXB917507 EGX917507 EQT917507 FAP917507 FKL917507 FUH917507 GED917507 GNZ917507 GXV917507 HHR917507 HRN917507 IBJ917507 ILF917507 IVB917507 JEX917507 JOT917507 JYP917507 KIL917507 KSH917507 LCD917507 LLZ917507 LVV917507 MFR917507 MPN917507 MZJ917507 NJF917507 NTB917507 OCX917507 OMT917507 OWP917507 PGL917507 PQH917507 QAD917507 QJZ917507 QTV917507 RDR917507 RNN917507 RXJ917507 SHF917507 SRB917507 TAX917507 TKT917507 TUP917507 UEL917507 UOH917507 UYD917507 VHZ917507 VRV917507 WBR917507 WLN917507 WVJ917507 B983043 IX983043 ST983043 ACP983043 AML983043 AWH983043 BGD983043 BPZ983043 BZV983043 CJR983043 CTN983043 DDJ983043 DNF983043 DXB983043 EGX983043 EQT983043 FAP983043 FKL983043 FUH983043 GED983043 GNZ983043 GXV983043 HHR983043 HRN983043 IBJ983043 ILF983043 IVB983043 JEX983043 JOT983043 JYP983043 KIL983043 KSH983043 LCD983043 LLZ983043 LVV983043 MFR983043 MPN983043 MZJ983043 NJF983043 NTB983043 OCX983043 OMT983043 OWP983043 PGL983043 PQH983043 QAD983043 QJZ983043 QTV983043 RDR983043 RNN983043 RXJ983043 SHF983043 SRB983043 TAX983043 TKT983043 TUP983043 UEL983043 UOH983043 UYD983043 VHZ983043 VRV983043 WBR983043 WLN983043 WVJ983043">
      <formula1>"瀑布开发模型,迭代开发模型"</formula1>
    </dataValidation>
    <dataValidation type="list" allowBlank="1" showInputMessage="1" showErrorMessage="1" sqref="B6 IX6 ST6 ACP6 AML6 AWH6 BGD6 BPZ6 BZV6 CJR6 CTN6 DDJ6 DNF6 DXB6 EGX6 EQT6 FAP6 FKL6 FUH6 GED6 GNZ6 GXV6 HHR6 HRN6 IBJ6 ILF6 IVB6 JEX6 JOT6 JYP6 KIL6 KSH6 LCD6 LLZ6 LVV6 MFR6 MPN6 MZJ6 NJF6 NTB6 OCX6 OMT6 OWP6 PGL6 PQH6 QAD6 QJZ6 QTV6 RDR6 RNN6 RXJ6 SHF6 SRB6 TAX6 TKT6 TUP6 UEL6 UOH6 UYD6 VHZ6 VRV6 WBR6 WLN6 WVJ6 B65542 IX65542 ST65542 ACP65542 AML65542 AWH65542 BGD65542 BPZ65542 BZV65542 CJR65542 CTN65542 DDJ65542 DNF65542 DXB65542 EGX65542 EQT65542 FAP65542 FKL65542 FUH65542 GED65542 GNZ65542 GXV65542 HHR65542 HRN65542 IBJ65542 ILF65542 IVB65542 JEX65542 JOT65542 JYP65542 KIL65542 KSH65542 LCD65542 LLZ65542 LVV65542 MFR65542 MPN65542 MZJ65542 NJF65542 NTB65542 OCX65542 OMT65542 OWP65542 PGL65542 PQH65542 QAD65542 QJZ65542 QTV65542 RDR65542 RNN65542 RXJ65542 SHF65542 SRB65542 TAX65542 TKT65542 TUP65542 UEL65542 UOH65542 UYD65542 VHZ65542 VRV65542 WBR65542 WLN65542 WVJ65542 B131078 IX131078 ST131078 ACP131078 AML131078 AWH131078 BGD131078 BPZ131078 BZV131078 CJR131078 CTN131078 DDJ131078 DNF131078 DXB131078 EGX131078 EQT131078 FAP131078 FKL131078 FUH131078 GED131078 GNZ131078 GXV131078 HHR131078 HRN131078 IBJ131078 ILF131078 IVB131078 JEX131078 JOT131078 JYP131078 KIL131078 KSH131078 LCD131078 LLZ131078 LVV131078 MFR131078 MPN131078 MZJ131078 NJF131078 NTB131078 OCX131078 OMT131078 OWP131078 PGL131078 PQH131078 QAD131078 QJZ131078 QTV131078 RDR131078 RNN131078 RXJ131078 SHF131078 SRB131078 TAX131078 TKT131078 TUP131078 UEL131078 UOH131078 UYD131078 VHZ131078 VRV131078 WBR131078 WLN131078 WVJ131078 B196614 IX196614 ST196614 ACP196614 AML196614 AWH196614 BGD196614 BPZ196614 BZV196614 CJR196614 CTN196614 DDJ196614 DNF196614 DXB196614 EGX196614 EQT196614 FAP196614 FKL196614 FUH196614 GED196614 GNZ196614 GXV196614 HHR196614 HRN196614 IBJ196614 ILF196614 IVB196614 JEX196614 JOT196614 JYP196614 KIL196614 KSH196614 LCD196614 LLZ196614 LVV196614 MFR196614 MPN196614 MZJ196614 NJF196614 NTB196614 OCX196614 OMT196614 OWP196614 PGL196614 PQH196614 QAD196614 QJZ196614 QTV196614 RDR196614 RNN196614 RXJ196614 SHF196614 SRB196614 TAX196614 TKT196614 TUP196614 UEL196614 UOH196614 UYD196614 VHZ196614 VRV196614 WBR196614 WLN196614 WVJ196614 B262150 IX262150 ST262150 ACP262150 AML262150 AWH262150 BGD262150 BPZ262150 BZV262150 CJR262150 CTN262150 DDJ262150 DNF262150 DXB262150 EGX262150 EQT262150 FAP262150 FKL262150 FUH262150 GED262150 GNZ262150 GXV262150 HHR262150 HRN262150 IBJ262150 ILF262150 IVB262150 JEX262150 JOT262150 JYP262150 KIL262150 KSH262150 LCD262150 LLZ262150 LVV262150 MFR262150 MPN262150 MZJ262150 NJF262150 NTB262150 OCX262150 OMT262150 OWP262150 PGL262150 PQH262150 QAD262150 QJZ262150 QTV262150 RDR262150 RNN262150 RXJ262150 SHF262150 SRB262150 TAX262150 TKT262150 TUP262150 UEL262150 UOH262150 UYD262150 VHZ262150 VRV262150 WBR262150 WLN262150 WVJ262150 B327686 IX327686 ST327686 ACP327686 AML327686 AWH327686 BGD327686 BPZ327686 BZV327686 CJR327686 CTN327686 DDJ327686 DNF327686 DXB327686 EGX327686 EQT327686 FAP327686 FKL327686 FUH327686 GED327686 GNZ327686 GXV327686 HHR327686 HRN327686 IBJ327686 ILF327686 IVB327686 JEX327686 JOT327686 JYP327686 KIL327686 KSH327686 LCD327686 LLZ327686 LVV327686 MFR327686 MPN327686 MZJ327686 NJF327686 NTB327686 OCX327686 OMT327686 OWP327686 PGL327686 PQH327686 QAD327686 QJZ327686 QTV327686 RDR327686 RNN327686 RXJ327686 SHF327686 SRB327686 TAX327686 TKT327686 TUP327686 UEL327686 UOH327686 UYD327686 VHZ327686 VRV327686 WBR327686 WLN327686 WVJ327686 B393222 IX393222 ST393222 ACP393222 AML393222 AWH393222 BGD393222 BPZ393222 BZV393222 CJR393222 CTN393222 DDJ393222 DNF393222 DXB393222 EGX393222 EQT393222 FAP393222 FKL393222 FUH393222 GED393222 GNZ393222 GXV393222 HHR393222 HRN393222 IBJ393222 ILF393222 IVB393222 JEX393222 JOT393222 JYP393222 KIL393222 KSH393222 LCD393222 LLZ393222 LVV393222 MFR393222 MPN393222 MZJ393222 NJF393222 NTB393222 OCX393222 OMT393222 OWP393222 PGL393222 PQH393222 QAD393222 QJZ393222 QTV393222 RDR393222 RNN393222 RXJ393222 SHF393222 SRB393222 TAX393222 TKT393222 TUP393222 UEL393222 UOH393222 UYD393222 VHZ393222 VRV393222 WBR393222 WLN393222 WVJ393222 B458758 IX458758 ST458758 ACP458758 AML458758 AWH458758 BGD458758 BPZ458758 BZV458758 CJR458758 CTN458758 DDJ458758 DNF458758 DXB458758 EGX458758 EQT458758 FAP458758 FKL458758 FUH458758 GED458758 GNZ458758 GXV458758 HHR458758 HRN458758 IBJ458758 ILF458758 IVB458758 JEX458758 JOT458758 JYP458758 KIL458758 KSH458758 LCD458758 LLZ458758 LVV458758 MFR458758 MPN458758 MZJ458758 NJF458758 NTB458758 OCX458758 OMT458758 OWP458758 PGL458758 PQH458758 QAD458758 QJZ458758 QTV458758 RDR458758 RNN458758 RXJ458758 SHF458758 SRB458758 TAX458758 TKT458758 TUP458758 UEL458758 UOH458758 UYD458758 VHZ458758 VRV458758 WBR458758 WLN458758 WVJ458758 B524294 IX524294 ST524294 ACP524294 AML524294 AWH524294 BGD524294 BPZ524294 BZV524294 CJR524294 CTN524294 DDJ524294 DNF524294 DXB524294 EGX524294 EQT524294 FAP524294 FKL524294 FUH524294 GED524294 GNZ524294 GXV524294 HHR524294 HRN524294 IBJ524294 ILF524294 IVB524294 JEX524294 JOT524294 JYP524294 KIL524294 KSH524294 LCD524294 LLZ524294 LVV524294 MFR524294 MPN524294 MZJ524294 NJF524294 NTB524294 OCX524294 OMT524294 OWP524294 PGL524294 PQH524294 QAD524294 QJZ524294 QTV524294 RDR524294 RNN524294 RXJ524294 SHF524294 SRB524294 TAX524294 TKT524294 TUP524294 UEL524294 UOH524294 UYD524294 VHZ524294 VRV524294 WBR524294 WLN524294 WVJ524294 B589830 IX589830 ST589830 ACP589830 AML589830 AWH589830 BGD589830 BPZ589830 BZV589830 CJR589830 CTN589830 DDJ589830 DNF589830 DXB589830 EGX589830 EQT589830 FAP589830 FKL589830 FUH589830 GED589830 GNZ589830 GXV589830 HHR589830 HRN589830 IBJ589830 ILF589830 IVB589830 JEX589830 JOT589830 JYP589830 KIL589830 KSH589830 LCD589830 LLZ589830 LVV589830 MFR589830 MPN589830 MZJ589830 NJF589830 NTB589830 OCX589830 OMT589830 OWP589830 PGL589830 PQH589830 QAD589830 QJZ589830 QTV589830 RDR589830 RNN589830 RXJ589830 SHF589830 SRB589830 TAX589830 TKT589830 TUP589830 UEL589830 UOH589830 UYD589830 VHZ589830 VRV589830 WBR589830 WLN589830 WVJ589830 B655366 IX655366 ST655366 ACP655366 AML655366 AWH655366 BGD655366 BPZ655366 BZV655366 CJR655366 CTN655366 DDJ655366 DNF655366 DXB655366 EGX655366 EQT655366 FAP655366 FKL655366 FUH655366 GED655366 GNZ655366 GXV655366 HHR655366 HRN655366 IBJ655366 ILF655366 IVB655366 JEX655366 JOT655366 JYP655366 KIL655366 KSH655366 LCD655366 LLZ655366 LVV655366 MFR655366 MPN655366 MZJ655366 NJF655366 NTB655366 OCX655366 OMT655366 OWP655366 PGL655366 PQH655366 QAD655366 QJZ655366 QTV655366 RDR655366 RNN655366 RXJ655366 SHF655366 SRB655366 TAX655366 TKT655366 TUP655366 UEL655366 UOH655366 UYD655366 VHZ655366 VRV655366 WBR655366 WLN655366 WVJ655366 B720902 IX720902 ST720902 ACP720902 AML720902 AWH720902 BGD720902 BPZ720902 BZV720902 CJR720902 CTN720902 DDJ720902 DNF720902 DXB720902 EGX720902 EQT720902 FAP720902 FKL720902 FUH720902 GED720902 GNZ720902 GXV720902 HHR720902 HRN720902 IBJ720902 ILF720902 IVB720902 JEX720902 JOT720902 JYP720902 KIL720902 KSH720902 LCD720902 LLZ720902 LVV720902 MFR720902 MPN720902 MZJ720902 NJF720902 NTB720902 OCX720902 OMT720902 OWP720902 PGL720902 PQH720902 QAD720902 QJZ720902 QTV720902 RDR720902 RNN720902 RXJ720902 SHF720902 SRB720902 TAX720902 TKT720902 TUP720902 UEL720902 UOH720902 UYD720902 VHZ720902 VRV720902 WBR720902 WLN720902 WVJ720902 B786438 IX786438 ST786438 ACP786438 AML786438 AWH786438 BGD786438 BPZ786438 BZV786438 CJR786438 CTN786438 DDJ786438 DNF786438 DXB786438 EGX786438 EQT786438 FAP786438 FKL786438 FUH786438 GED786438 GNZ786438 GXV786438 HHR786438 HRN786438 IBJ786438 ILF786438 IVB786438 JEX786438 JOT786438 JYP786438 KIL786438 KSH786438 LCD786438 LLZ786438 LVV786438 MFR786438 MPN786438 MZJ786438 NJF786438 NTB786438 OCX786438 OMT786438 OWP786438 PGL786438 PQH786438 QAD786438 QJZ786438 QTV786438 RDR786438 RNN786438 RXJ786438 SHF786438 SRB786438 TAX786438 TKT786438 TUP786438 UEL786438 UOH786438 UYD786438 VHZ786438 VRV786438 WBR786438 WLN786438 WVJ786438 B851974 IX851974 ST851974 ACP851974 AML851974 AWH851974 BGD851974 BPZ851974 BZV851974 CJR851974 CTN851974 DDJ851974 DNF851974 DXB851974 EGX851974 EQT851974 FAP851974 FKL851974 FUH851974 GED851974 GNZ851974 GXV851974 HHR851974 HRN851974 IBJ851974 ILF851974 IVB851974 JEX851974 JOT851974 JYP851974 KIL851974 KSH851974 LCD851974 LLZ851974 LVV851974 MFR851974 MPN851974 MZJ851974 NJF851974 NTB851974 OCX851974 OMT851974 OWP851974 PGL851974 PQH851974 QAD851974 QJZ851974 QTV851974 RDR851974 RNN851974 RXJ851974 SHF851974 SRB851974 TAX851974 TKT851974 TUP851974 UEL851974 UOH851974 UYD851974 VHZ851974 VRV851974 WBR851974 WLN851974 WVJ851974 B917510 IX917510 ST917510 ACP917510 AML917510 AWH917510 BGD917510 BPZ917510 BZV917510 CJR917510 CTN917510 DDJ917510 DNF917510 DXB917510 EGX917510 EQT917510 FAP917510 FKL917510 FUH917510 GED917510 GNZ917510 GXV917510 HHR917510 HRN917510 IBJ917510 ILF917510 IVB917510 JEX917510 JOT917510 JYP917510 KIL917510 KSH917510 LCD917510 LLZ917510 LVV917510 MFR917510 MPN917510 MZJ917510 NJF917510 NTB917510 OCX917510 OMT917510 OWP917510 PGL917510 PQH917510 QAD917510 QJZ917510 QTV917510 RDR917510 RNN917510 RXJ917510 SHF917510 SRB917510 TAX917510 TKT917510 TUP917510 UEL917510 UOH917510 UYD917510 VHZ917510 VRV917510 WBR917510 WLN917510 WVJ917510 B983046 IX983046 ST983046 ACP983046 AML983046 AWH983046 BGD983046 BPZ983046 BZV983046 CJR983046 CTN983046 DDJ983046 DNF983046 DXB983046 EGX983046 EQT983046 FAP983046 FKL983046 FUH983046 GED983046 GNZ983046 GXV983046 HHR983046 HRN983046 IBJ983046 ILF983046 IVB983046 JEX983046 JOT983046 JYP983046 KIL983046 KSH983046 LCD983046 LLZ983046 LVV983046 MFR983046 MPN983046 MZJ983046 NJF983046 NTB983046 OCX983046 OMT983046 OWP983046 PGL983046 PQH983046 QAD983046 QJZ983046 QTV983046 RDR983046 RNN983046 RXJ983046 SHF983046 SRB983046 TAX983046 TKT983046 TUP983046 UEL983046 UOH983046 UYD983046 VHZ983046 VRV983046 WBR983046 WLN983046 WVJ983046">
      <formula1>"大型,普通,微型"</formula1>
    </dataValidation>
    <dataValidation type="list" allowBlank="1" showInputMessage="1" showErrorMessage="1" sqref="B9 IX9 ST9 ACP9 AML9 AWH9 BGD9 BPZ9 BZV9 CJR9 CTN9 DDJ9 DNF9 DXB9 EGX9 EQT9 FAP9 FKL9 FUH9 GED9 GNZ9 GXV9 HHR9 HRN9 IBJ9 ILF9 IVB9 JEX9 JOT9 JYP9 KIL9 KSH9 LCD9 LLZ9 LVV9 MFR9 MPN9 MZJ9 NJF9 NTB9 OCX9 OMT9 OWP9 PGL9 PQH9 QAD9 QJZ9 QTV9 RDR9 RNN9 RXJ9 SHF9 SRB9 TAX9 TKT9 TUP9 UEL9 UOH9 UYD9 VHZ9 VRV9 WBR9 WLN9 WVJ9 B65545 IX65545 ST65545 ACP65545 AML65545 AWH65545 BGD65545 BPZ65545 BZV65545 CJR65545 CTN65545 DDJ65545 DNF65545 DXB65545 EGX65545 EQT65545 FAP65545 FKL65545 FUH65545 GED65545 GNZ65545 GXV65545 HHR65545 HRN65545 IBJ65545 ILF65545 IVB65545 JEX65545 JOT65545 JYP65545 KIL65545 KSH65545 LCD65545 LLZ65545 LVV65545 MFR65545 MPN65545 MZJ65545 NJF65545 NTB65545 OCX65545 OMT65545 OWP65545 PGL65545 PQH65545 QAD65545 QJZ65545 QTV65545 RDR65545 RNN65545 RXJ65545 SHF65545 SRB65545 TAX65545 TKT65545 TUP65545 UEL65545 UOH65545 UYD65545 VHZ65545 VRV65545 WBR65545 WLN65545 WVJ65545 B131081 IX131081 ST131081 ACP131081 AML131081 AWH131081 BGD131081 BPZ131081 BZV131081 CJR131081 CTN131081 DDJ131081 DNF131081 DXB131081 EGX131081 EQT131081 FAP131081 FKL131081 FUH131081 GED131081 GNZ131081 GXV131081 HHR131081 HRN131081 IBJ131081 ILF131081 IVB131081 JEX131081 JOT131081 JYP131081 KIL131081 KSH131081 LCD131081 LLZ131081 LVV131081 MFR131081 MPN131081 MZJ131081 NJF131081 NTB131081 OCX131081 OMT131081 OWP131081 PGL131081 PQH131081 QAD131081 QJZ131081 QTV131081 RDR131081 RNN131081 RXJ131081 SHF131081 SRB131081 TAX131081 TKT131081 TUP131081 UEL131081 UOH131081 UYD131081 VHZ131081 VRV131081 WBR131081 WLN131081 WVJ131081 B196617 IX196617 ST196617 ACP196617 AML196617 AWH196617 BGD196617 BPZ196617 BZV196617 CJR196617 CTN196617 DDJ196617 DNF196617 DXB196617 EGX196617 EQT196617 FAP196617 FKL196617 FUH196617 GED196617 GNZ196617 GXV196617 HHR196617 HRN196617 IBJ196617 ILF196617 IVB196617 JEX196617 JOT196617 JYP196617 KIL196617 KSH196617 LCD196617 LLZ196617 LVV196617 MFR196617 MPN196617 MZJ196617 NJF196617 NTB196617 OCX196617 OMT196617 OWP196617 PGL196617 PQH196617 QAD196617 QJZ196617 QTV196617 RDR196617 RNN196617 RXJ196617 SHF196617 SRB196617 TAX196617 TKT196617 TUP196617 UEL196617 UOH196617 UYD196617 VHZ196617 VRV196617 WBR196617 WLN196617 WVJ196617 B262153 IX262153 ST262153 ACP262153 AML262153 AWH262153 BGD262153 BPZ262153 BZV262153 CJR262153 CTN262153 DDJ262153 DNF262153 DXB262153 EGX262153 EQT262153 FAP262153 FKL262153 FUH262153 GED262153 GNZ262153 GXV262153 HHR262153 HRN262153 IBJ262153 ILF262153 IVB262153 JEX262153 JOT262153 JYP262153 KIL262153 KSH262153 LCD262153 LLZ262153 LVV262153 MFR262153 MPN262153 MZJ262153 NJF262153 NTB262153 OCX262153 OMT262153 OWP262153 PGL262153 PQH262153 QAD262153 QJZ262153 QTV262153 RDR262153 RNN262153 RXJ262153 SHF262153 SRB262153 TAX262153 TKT262153 TUP262153 UEL262153 UOH262153 UYD262153 VHZ262153 VRV262153 WBR262153 WLN262153 WVJ262153 B327689 IX327689 ST327689 ACP327689 AML327689 AWH327689 BGD327689 BPZ327689 BZV327689 CJR327689 CTN327689 DDJ327689 DNF327689 DXB327689 EGX327689 EQT327689 FAP327689 FKL327689 FUH327689 GED327689 GNZ327689 GXV327689 HHR327689 HRN327689 IBJ327689 ILF327689 IVB327689 JEX327689 JOT327689 JYP327689 KIL327689 KSH327689 LCD327689 LLZ327689 LVV327689 MFR327689 MPN327689 MZJ327689 NJF327689 NTB327689 OCX327689 OMT327689 OWP327689 PGL327689 PQH327689 QAD327689 QJZ327689 QTV327689 RDR327689 RNN327689 RXJ327689 SHF327689 SRB327689 TAX327689 TKT327689 TUP327689 UEL327689 UOH327689 UYD327689 VHZ327689 VRV327689 WBR327689 WLN327689 WVJ327689 B393225 IX393225 ST393225 ACP393225 AML393225 AWH393225 BGD393225 BPZ393225 BZV393225 CJR393225 CTN393225 DDJ393225 DNF393225 DXB393225 EGX393225 EQT393225 FAP393225 FKL393225 FUH393225 GED393225 GNZ393225 GXV393225 HHR393225 HRN393225 IBJ393225 ILF393225 IVB393225 JEX393225 JOT393225 JYP393225 KIL393225 KSH393225 LCD393225 LLZ393225 LVV393225 MFR393225 MPN393225 MZJ393225 NJF393225 NTB393225 OCX393225 OMT393225 OWP393225 PGL393225 PQH393225 QAD393225 QJZ393225 QTV393225 RDR393225 RNN393225 RXJ393225 SHF393225 SRB393225 TAX393225 TKT393225 TUP393225 UEL393225 UOH393225 UYD393225 VHZ393225 VRV393225 WBR393225 WLN393225 WVJ393225 B458761 IX458761 ST458761 ACP458761 AML458761 AWH458761 BGD458761 BPZ458761 BZV458761 CJR458761 CTN458761 DDJ458761 DNF458761 DXB458761 EGX458761 EQT458761 FAP458761 FKL458761 FUH458761 GED458761 GNZ458761 GXV458761 HHR458761 HRN458761 IBJ458761 ILF458761 IVB458761 JEX458761 JOT458761 JYP458761 KIL458761 KSH458761 LCD458761 LLZ458761 LVV458761 MFR458761 MPN458761 MZJ458761 NJF458761 NTB458761 OCX458761 OMT458761 OWP458761 PGL458761 PQH458761 QAD458761 QJZ458761 QTV458761 RDR458761 RNN458761 RXJ458761 SHF458761 SRB458761 TAX458761 TKT458761 TUP458761 UEL458761 UOH458761 UYD458761 VHZ458761 VRV458761 WBR458761 WLN458761 WVJ458761 B524297 IX524297 ST524297 ACP524297 AML524297 AWH524297 BGD524297 BPZ524297 BZV524297 CJR524297 CTN524297 DDJ524297 DNF524297 DXB524297 EGX524297 EQT524297 FAP524297 FKL524297 FUH524297 GED524297 GNZ524297 GXV524297 HHR524297 HRN524297 IBJ524297 ILF524297 IVB524297 JEX524297 JOT524297 JYP524297 KIL524297 KSH524297 LCD524297 LLZ524297 LVV524297 MFR524297 MPN524297 MZJ524297 NJF524297 NTB524297 OCX524297 OMT524297 OWP524297 PGL524297 PQH524297 QAD524297 QJZ524297 QTV524297 RDR524297 RNN524297 RXJ524297 SHF524297 SRB524297 TAX524297 TKT524297 TUP524297 UEL524297 UOH524297 UYD524297 VHZ524297 VRV524297 WBR524297 WLN524297 WVJ524297 B589833 IX589833 ST589833 ACP589833 AML589833 AWH589833 BGD589833 BPZ589833 BZV589833 CJR589833 CTN589833 DDJ589833 DNF589833 DXB589833 EGX589833 EQT589833 FAP589833 FKL589833 FUH589833 GED589833 GNZ589833 GXV589833 HHR589833 HRN589833 IBJ589833 ILF589833 IVB589833 JEX589833 JOT589833 JYP589833 KIL589833 KSH589833 LCD589833 LLZ589833 LVV589833 MFR589833 MPN589833 MZJ589833 NJF589833 NTB589833 OCX589833 OMT589833 OWP589833 PGL589833 PQH589833 QAD589833 QJZ589833 QTV589833 RDR589833 RNN589833 RXJ589833 SHF589833 SRB589833 TAX589833 TKT589833 TUP589833 UEL589833 UOH589833 UYD589833 VHZ589833 VRV589833 WBR589833 WLN589833 WVJ589833 B655369 IX655369 ST655369 ACP655369 AML655369 AWH655369 BGD655369 BPZ655369 BZV655369 CJR655369 CTN655369 DDJ655369 DNF655369 DXB655369 EGX655369 EQT655369 FAP655369 FKL655369 FUH655369 GED655369 GNZ655369 GXV655369 HHR655369 HRN655369 IBJ655369 ILF655369 IVB655369 JEX655369 JOT655369 JYP655369 KIL655369 KSH655369 LCD655369 LLZ655369 LVV655369 MFR655369 MPN655369 MZJ655369 NJF655369 NTB655369 OCX655369 OMT655369 OWP655369 PGL655369 PQH655369 QAD655369 QJZ655369 QTV655369 RDR655369 RNN655369 RXJ655369 SHF655369 SRB655369 TAX655369 TKT655369 TUP655369 UEL655369 UOH655369 UYD655369 VHZ655369 VRV655369 WBR655369 WLN655369 WVJ655369 B720905 IX720905 ST720905 ACP720905 AML720905 AWH720905 BGD720905 BPZ720905 BZV720905 CJR720905 CTN720905 DDJ720905 DNF720905 DXB720905 EGX720905 EQT720905 FAP720905 FKL720905 FUH720905 GED720905 GNZ720905 GXV720905 HHR720905 HRN720905 IBJ720905 ILF720905 IVB720905 JEX720905 JOT720905 JYP720905 KIL720905 KSH720905 LCD720905 LLZ720905 LVV720905 MFR720905 MPN720905 MZJ720905 NJF720905 NTB720905 OCX720905 OMT720905 OWP720905 PGL720905 PQH720905 QAD720905 QJZ720905 QTV720905 RDR720905 RNN720905 RXJ720905 SHF720905 SRB720905 TAX720905 TKT720905 TUP720905 UEL720905 UOH720905 UYD720905 VHZ720905 VRV720905 WBR720905 WLN720905 WVJ720905 B786441 IX786441 ST786441 ACP786441 AML786441 AWH786441 BGD786441 BPZ786441 BZV786441 CJR786441 CTN786441 DDJ786441 DNF786441 DXB786441 EGX786441 EQT786441 FAP786441 FKL786441 FUH786441 GED786441 GNZ786441 GXV786441 HHR786441 HRN786441 IBJ786441 ILF786441 IVB786441 JEX786441 JOT786441 JYP786441 KIL786441 KSH786441 LCD786441 LLZ786441 LVV786441 MFR786441 MPN786441 MZJ786441 NJF786441 NTB786441 OCX786441 OMT786441 OWP786441 PGL786441 PQH786441 QAD786441 QJZ786441 QTV786441 RDR786441 RNN786441 RXJ786441 SHF786441 SRB786441 TAX786441 TKT786441 TUP786441 UEL786441 UOH786441 UYD786441 VHZ786441 VRV786441 WBR786441 WLN786441 WVJ786441 B851977 IX851977 ST851977 ACP851977 AML851977 AWH851977 BGD851977 BPZ851977 BZV851977 CJR851977 CTN851977 DDJ851977 DNF851977 DXB851977 EGX851977 EQT851977 FAP851977 FKL851977 FUH851977 GED851977 GNZ851977 GXV851977 HHR851977 HRN851977 IBJ851977 ILF851977 IVB851977 JEX851977 JOT851977 JYP851977 KIL851977 KSH851977 LCD851977 LLZ851977 LVV851977 MFR851977 MPN851977 MZJ851977 NJF851977 NTB851977 OCX851977 OMT851977 OWP851977 PGL851977 PQH851977 QAD851977 QJZ851977 QTV851977 RDR851977 RNN851977 RXJ851977 SHF851977 SRB851977 TAX851977 TKT851977 TUP851977 UEL851977 UOH851977 UYD851977 VHZ851977 VRV851977 WBR851977 WLN851977 WVJ851977 B917513 IX917513 ST917513 ACP917513 AML917513 AWH917513 BGD917513 BPZ917513 BZV917513 CJR917513 CTN917513 DDJ917513 DNF917513 DXB917513 EGX917513 EQT917513 FAP917513 FKL917513 FUH917513 GED917513 GNZ917513 GXV917513 HHR917513 HRN917513 IBJ917513 ILF917513 IVB917513 JEX917513 JOT917513 JYP917513 KIL917513 KSH917513 LCD917513 LLZ917513 LVV917513 MFR917513 MPN917513 MZJ917513 NJF917513 NTB917513 OCX917513 OMT917513 OWP917513 PGL917513 PQH917513 QAD917513 QJZ917513 QTV917513 RDR917513 RNN917513 RXJ917513 SHF917513 SRB917513 TAX917513 TKT917513 TUP917513 UEL917513 UOH917513 UYD917513 VHZ917513 VRV917513 WBR917513 WLN917513 WVJ917513 B983049 IX983049 ST983049 ACP983049 AML983049 AWH983049 BGD983049 BPZ983049 BZV983049 CJR983049 CTN983049 DDJ983049 DNF983049 DXB983049 EGX983049 EQT983049 FAP983049 FKL983049 FUH983049 GED983049 GNZ983049 GXV983049 HHR983049 HRN983049 IBJ983049 ILF983049 IVB983049 JEX983049 JOT983049 JYP983049 KIL983049 KSH983049 LCD983049 LLZ983049 LVV983049 MFR983049 MPN983049 MZJ983049 NJF983049 NTB983049 OCX983049 OMT983049 OWP983049 PGL983049 PQH983049 QAD983049 QJZ983049 QTV983049 RDR983049 RNN983049 RXJ983049 SHF983049 SRB983049 TAX983049 TKT983049 TUP983049 UEL983049 UOH983049 UYD983049 VHZ983049 VRV983049 WBR983049 WLN983049 WVJ983049">
      <formula1>"OA,网站,管理系统,其他,"</formula1>
    </dataValidation>
  </dataValidations>
  <pageMargins left="0.69930555555555596" right="0.69930555555555596" top="0.75" bottom="0.75" header="0.3" footer="0.3"/>
  <pageSetup paperSize="9" orientation="portrait"/>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FFC000"/>
  </sheetPr>
  <dimension ref="A1:M112"/>
  <sheetViews>
    <sheetView topLeftCell="A25" workbookViewId="0">
      <selection activeCell="D36" sqref="D36:F36"/>
    </sheetView>
  </sheetViews>
  <sheetFormatPr defaultColWidth="9" defaultRowHeight="14.25" outlineLevelRow="1"/>
  <cols>
    <col min="1" max="1" width="1.25" style="599" customWidth="1"/>
    <col min="2" max="2" width="5.875" style="599" customWidth="1"/>
    <col min="3" max="3" width="28.5" style="599" customWidth="1"/>
    <col min="4" max="4" width="15.25" style="599" customWidth="1"/>
    <col min="5" max="5" width="11.5" style="600" customWidth="1"/>
    <col min="6" max="6" width="12" style="600" customWidth="1"/>
    <col min="7" max="7" width="12.125" style="601" customWidth="1"/>
    <col min="8" max="8" width="19.375" style="602" customWidth="1"/>
    <col min="9" max="9" width="11.375" style="599" customWidth="1"/>
    <col min="10" max="10" width="13.125" style="599" customWidth="1"/>
    <col min="11" max="11" width="29.5" style="599" customWidth="1"/>
    <col min="12" max="12" width="13" style="599" customWidth="1"/>
    <col min="13" max="256" width="9" style="599"/>
    <col min="257" max="257" width="1.25" style="599" customWidth="1"/>
    <col min="258" max="258" width="5.875" style="599" customWidth="1"/>
    <col min="259" max="259" width="28.5" style="599" customWidth="1"/>
    <col min="260" max="260" width="15.25" style="599" customWidth="1"/>
    <col min="261" max="261" width="11.5" style="599" customWidth="1"/>
    <col min="262" max="262" width="12" style="599" customWidth="1"/>
    <col min="263" max="263" width="12.125" style="599" customWidth="1"/>
    <col min="264" max="264" width="19.375" style="599" customWidth="1"/>
    <col min="265" max="265" width="11.375" style="599" customWidth="1"/>
    <col min="266" max="266" width="13.125" style="599" customWidth="1"/>
    <col min="267" max="267" width="29.5" style="599" customWidth="1"/>
    <col min="268" max="268" width="13" style="599" customWidth="1"/>
    <col min="269" max="512" width="9" style="599"/>
    <col min="513" max="513" width="1.25" style="599" customWidth="1"/>
    <col min="514" max="514" width="5.875" style="599" customWidth="1"/>
    <col min="515" max="515" width="28.5" style="599" customWidth="1"/>
    <col min="516" max="516" width="15.25" style="599" customWidth="1"/>
    <col min="517" max="517" width="11.5" style="599" customWidth="1"/>
    <col min="518" max="518" width="12" style="599" customWidth="1"/>
    <col min="519" max="519" width="12.125" style="599" customWidth="1"/>
    <col min="520" max="520" width="19.375" style="599" customWidth="1"/>
    <col min="521" max="521" width="11.375" style="599" customWidth="1"/>
    <col min="522" max="522" width="13.125" style="599" customWidth="1"/>
    <col min="523" max="523" width="29.5" style="599" customWidth="1"/>
    <col min="524" max="524" width="13" style="599" customWidth="1"/>
    <col min="525" max="768" width="9" style="599"/>
    <col min="769" max="769" width="1.25" style="599" customWidth="1"/>
    <col min="770" max="770" width="5.875" style="599" customWidth="1"/>
    <col min="771" max="771" width="28.5" style="599" customWidth="1"/>
    <col min="772" max="772" width="15.25" style="599" customWidth="1"/>
    <col min="773" max="773" width="11.5" style="599" customWidth="1"/>
    <col min="774" max="774" width="12" style="599" customWidth="1"/>
    <col min="775" max="775" width="12.125" style="599" customWidth="1"/>
    <col min="776" max="776" width="19.375" style="599" customWidth="1"/>
    <col min="777" max="777" width="11.375" style="599" customWidth="1"/>
    <col min="778" max="778" width="13.125" style="599" customWidth="1"/>
    <col min="779" max="779" width="29.5" style="599" customWidth="1"/>
    <col min="780" max="780" width="13" style="599" customWidth="1"/>
    <col min="781" max="1024" width="9" style="599"/>
    <col min="1025" max="1025" width="1.25" style="599" customWidth="1"/>
    <col min="1026" max="1026" width="5.875" style="599" customWidth="1"/>
    <col min="1027" max="1027" width="28.5" style="599" customWidth="1"/>
    <col min="1028" max="1028" width="15.25" style="599" customWidth="1"/>
    <col min="1029" max="1029" width="11.5" style="599" customWidth="1"/>
    <col min="1030" max="1030" width="12" style="599" customWidth="1"/>
    <col min="1031" max="1031" width="12.125" style="599" customWidth="1"/>
    <col min="1032" max="1032" width="19.375" style="599" customWidth="1"/>
    <col min="1033" max="1033" width="11.375" style="599" customWidth="1"/>
    <col min="1034" max="1034" width="13.125" style="599" customWidth="1"/>
    <col min="1035" max="1035" width="29.5" style="599" customWidth="1"/>
    <col min="1036" max="1036" width="13" style="599" customWidth="1"/>
    <col min="1037" max="1280" width="9" style="599"/>
    <col min="1281" max="1281" width="1.25" style="599" customWidth="1"/>
    <col min="1282" max="1282" width="5.875" style="599" customWidth="1"/>
    <col min="1283" max="1283" width="28.5" style="599" customWidth="1"/>
    <col min="1284" max="1284" width="15.25" style="599" customWidth="1"/>
    <col min="1285" max="1285" width="11.5" style="599" customWidth="1"/>
    <col min="1286" max="1286" width="12" style="599" customWidth="1"/>
    <col min="1287" max="1287" width="12.125" style="599" customWidth="1"/>
    <col min="1288" max="1288" width="19.375" style="599" customWidth="1"/>
    <col min="1289" max="1289" width="11.375" style="599" customWidth="1"/>
    <col min="1290" max="1290" width="13.125" style="599" customWidth="1"/>
    <col min="1291" max="1291" width="29.5" style="599" customWidth="1"/>
    <col min="1292" max="1292" width="13" style="599" customWidth="1"/>
    <col min="1293" max="1536" width="9" style="599"/>
    <col min="1537" max="1537" width="1.25" style="599" customWidth="1"/>
    <col min="1538" max="1538" width="5.875" style="599" customWidth="1"/>
    <col min="1539" max="1539" width="28.5" style="599" customWidth="1"/>
    <col min="1540" max="1540" width="15.25" style="599" customWidth="1"/>
    <col min="1541" max="1541" width="11.5" style="599" customWidth="1"/>
    <col min="1542" max="1542" width="12" style="599" customWidth="1"/>
    <col min="1543" max="1543" width="12.125" style="599" customWidth="1"/>
    <col min="1544" max="1544" width="19.375" style="599" customWidth="1"/>
    <col min="1545" max="1545" width="11.375" style="599" customWidth="1"/>
    <col min="1546" max="1546" width="13.125" style="599" customWidth="1"/>
    <col min="1547" max="1547" width="29.5" style="599" customWidth="1"/>
    <col min="1548" max="1548" width="13" style="599" customWidth="1"/>
    <col min="1549" max="1792" width="9" style="599"/>
    <col min="1793" max="1793" width="1.25" style="599" customWidth="1"/>
    <col min="1794" max="1794" width="5.875" style="599" customWidth="1"/>
    <col min="1795" max="1795" width="28.5" style="599" customWidth="1"/>
    <col min="1796" max="1796" width="15.25" style="599" customWidth="1"/>
    <col min="1797" max="1797" width="11.5" style="599" customWidth="1"/>
    <col min="1798" max="1798" width="12" style="599" customWidth="1"/>
    <col min="1799" max="1799" width="12.125" style="599" customWidth="1"/>
    <col min="1800" max="1800" width="19.375" style="599" customWidth="1"/>
    <col min="1801" max="1801" width="11.375" style="599" customWidth="1"/>
    <col min="1802" max="1802" width="13.125" style="599" customWidth="1"/>
    <col min="1803" max="1803" width="29.5" style="599" customWidth="1"/>
    <col min="1804" max="1804" width="13" style="599" customWidth="1"/>
    <col min="1805" max="2048" width="9" style="599"/>
    <col min="2049" max="2049" width="1.25" style="599" customWidth="1"/>
    <col min="2050" max="2050" width="5.875" style="599" customWidth="1"/>
    <col min="2051" max="2051" width="28.5" style="599" customWidth="1"/>
    <col min="2052" max="2052" width="15.25" style="599" customWidth="1"/>
    <col min="2053" max="2053" width="11.5" style="599" customWidth="1"/>
    <col min="2054" max="2054" width="12" style="599" customWidth="1"/>
    <col min="2055" max="2055" width="12.125" style="599" customWidth="1"/>
    <col min="2056" max="2056" width="19.375" style="599" customWidth="1"/>
    <col min="2057" max="2057" width="11.375" style="599" customWidth="1"/>
    <col min="2058" max="2058" width="13.125" style="599" customWidth="1"/>
    <col min="2059" max="2059" width="29.5" style="599" customWidth="1"/>
    <col min="2060" max="2060" width="13" style="599" customWidth="1"/>
    <col min="2061" max="2304" width="9" style="599"/>
    <col min="2305" max="2305" width="1.25" style="599" customWidth="1"/>
    <col min="2306" max="2306" width="5.875" style="599" customWidth="1"/>
    <col min="2307" max="2307" width="28.5" style="599" customWidth="1"/>
    <col min="2308" max="2308" width="15.25" style="599" customWidth="1"/>
    <col min="2309" max="2309" width="11.5" style="599" customWidth="1"/>
    <col min="2310" max="2310" width="12" style="599" customWidth="1"/>
    <col min="2311" max="2311" width="12.125" style="599" customWidth="1"/>
    <col min="2312" max="2312" width="19.375" style="599" customWidth="1"/>
    <col min="2313" max="2313" width="11.375" style="599" customWidth="1"/>
    <col min="2314" max="2314" width="13.125" style="599" customWidth="1"/>
    <col min="2315" max="2315" width="29.5" style="599" customWidth="1"/>
    <col min="2316" max="2316" width="13" style="599" customWidth="1"/>
    <col min="2317" max="2560" width="9" style="599"/>
    <col min="2561" max="2561" width="1.25" style="599" customWidth="1"/>
    <col min="2562" max="2562" width="5.875" style="599" customWidth="1"/>
    <col min="2563" max="2563" width="28.5" style="599" customWidth="1"/>
    <col min="2564" max="2564" width="15.25" style="599" customWidth="1"/>
    <col min="2565" max="2565" width="11.5" style="599" customWidth="1"/>
    <col min="2566" max="2566" width="12" style="599" customWidth="1"/>
    <col min="2567" max="2567" width="12.125" style="599" customWidth="1"/>
    <col min="2568" max="2568" width="19.375" style="599" customWidth="1"/>
    <col min="2569" max="2569" width="11.375" style="599" customWidth="1"/>
    <col min="2570" max="2570" width="13.125" style="599" customWidth="1"/>
    <col min="2571" max="2571" width="29.5" style="599" customWidth="1"/>
    <col min="2572" max="2572" width="13" style="599" customWidth="1"/>
    <col min="2573" max="2816" width="9" style="599"/>
    <col min="2817" max="2817" width="1.25" style="599" customWidth="1"/>
    <col min="2818" max="2818" width="5.875" style="599" customWidth="1"/>
    <col min="2819" max="2819" width="28.5" style="599" customWidth="1"/>
    <col min="2820" max="2820" width="15.25" style="599" customWidth="1"/>
    <col min="2821" max="2821" width="11.5" style="599" customWidth="1"/>
    <col min="2822" max="2822" width="12" style="599" customWidth="1"/>
    <col min="2823" max="2823" width="12.125" style="599" customWidth="1"/>
    <col min="2824" max="2824" width="19.375" style="599" customWidth="1"/>
    <col min="2825" max="2825" width="11.375" style="599" customWidth="1"/>
    <col min="2826" max="2826" width="13.125" style="599" customWidth="1"/>
    <col min="2827" max="2827" width="29.5" style="599" customWidth="1"/>
    <col min="2828" max="2828" width="13" style="599" customWidth="1"/>
    <col min="2829" max="3072" width="9" style="599"/>
    <col min="3073" max="3073" width="1.25" style="599" customWidth="1"/>
    <col min="3074" max="3074" width="5.875" style="599" customWidth="1"/>
    <col min="3075" max="3075" width="28.5" style="599" customWidth="1"/>
    <col min="3076" max="3076" width="15.25" style="599" customWidth="1"/>
    <col min="3077" max="3077" width="11.5" style="599" customWidth="1"/>
    <col min="3078" max="3078" width="12" style="599" customWidth="1"/>
    <col min="3079" max="3079" width="12.125" style="599" customWidth="1"/>
    <col min="3080" max="3080" width="19.375" style="599" customWidth="1"/>
    <col min="3081" max="3081" width="11.375" style="599" customWidth="1"/>
    <col min="3082" max="3082" width="13.125" style="599" customWidth="1"/>
    <col min="3083" max="3083" width="29.5" style="599" customWidth="1"/>
    <col min="3084" max="3084" width="13" style="599" customWidth="1"/>
    <col min="3085" max="3328" width="9" style="599"/>
    <col min="3329" max="3329" width="1.25" style="599" customWidth="1"/>
    <col min="3330" max="3330" width="5.875" style="599" customWidth="1"/>
    <col min="3331" max="3331" width="28.5" style="599" customWidth="1"/>
    <col min="3332" max="3332" width="15.25" style="599" customWidth="1"/>
    <col min="3333" max="3333" width="11.5" style="599" customWidth="1"/>
    <col min="3334" max="3334" width="12" style="599" customWidth="1"/>
    <col min="3335" max="3335" width="12.125" style="599" customWidth="1"/>
    <col min="3336" max="3336" width="19.375" style="599" customWidth="1"/>
    <col min="3337" max="3337" width="11.375" style="599" customWidth="1"/>
    <col min="3338" max="3338" width="13.125" style="599" customWidth="1"/>
    <col min="3339" max="3339" width="29.5" style="599" customWidth="1"/>
    <col min="3340" max="3340" width="13" style="599" customWidth="1"/>
    <col min="3341" max="3584" width="9" style="599"/>
    <col min="3585" max="3585" width="1.25" style="599" customWidth="1"/>
    <col min="3586" max="3586" width="5.875" style="599" customWidth="1"/>
    <col min="3587" max="3587" width="28.5" style="599" customWidth="1"/>
    <col min="3588" max="3588" width="15.25" style="599" customWidth="1"/>
    <col min="3589" max="3589" width="11.5" style="599" customWidth="1"/>
    <col min="3590" max="3590" width="12" style="599" customWidth="1"/>
    <col min="3591" max="3591" width="12.125" style="599" customWidth="1"/>
    <col min="3592" max="3592" width="19.375" style="599" customWidth="1"/>
    <col min="3593" max="3593" width="11.375" style="599" customWidth="1"/>
    <col min="3594" max="3594" width="13.125" style="599" customWidth="1"/>
    <col min="3595" max="3595" width="29.5" style="599" customWidth="1"/>
    <col min="3596" max="3596" width="13" style="599" customWidth="1"/>
    <col min="3597" max="3840" width="9" style="599"/>
    <col min="3841" max="3841" width="1.25" style="599" customWidth="1"/>
    <col min="3842" max="3842" width="5.875" style="599" customWidth="1"/>
    <col min="3843" max="3843" width="28.5" style="599" customWidth="1"/>
    <col min="3844" max="3844" width="15.25" style="599" customWidth="1"/>
    <col min="3845" max="3845" width="11.5" style="599" customWidth="1"/>
    <col min="3846" max="3846" width="12" style="599" customWidth="1"/>
    <col min="3847" max="3847" width="12.125" style="599" customWidth="1"/>
    <col min="3848" max="3848" width="19.375" style="599" customWidth="1"/>
    <col min="3849" max="3849" width="11.375" style="599" customWidth="1"/>
    <col min="3850" max="3850" width="13.125" style="599" customWidth="1"/>
    <col min="3851" max="3851" width="29.5" style="599" customWidth="1"/>
    <col min="3852" max="3852" width="13" style="599" customWidth="1"/>
    <col min="3853" max="4096" width="9" style="599"/>
    <col min="4097" max="4097" width="1.25" style="599" customWidth="1"/>
    <col min="4098" max="4098" width="5.875" style="599" customWidth="1"/>
    <col min="4099" max="4099" width="28.5" style="599" customWidth="1"/>
    <col min="4100" max="4100" width="15.25" style="599" customWidth="1"/>
    <col min="4101" max="4101" width="11.5" style="599" customWidth="1"/>
    <col min="4102" max="4102" width="12" style="599" customWidth="1"/>
    <col min="4103" max="4103" width="12.125" style="599" customWidth="1"/>
    <col min="4104" max="4104" width="19.375" style="599" customWidth="1"/>
    <col min="4105" max="4105" width="11.375" style="599" customWidth="1"/>
    <col min="4106" max="4106" width="13.125" style="599" customWidth="1"/>
    <col min="4107" max="4107" width="29.5" style="599" customWidth="1"/>
    <col min="4108" max="4108" width="13" style="599" customWidth="1"/>
    <col min="4109" max="4352" width="9" style="599"/>
    <col min="4353" max="4353" width="1.25" style="599" customWidth="1"/>
    <col min="4354" max="4354" width="5.875" style="599" customWidth="1"/>
    <col min="4355" max="4355" width="28.5" style="599" customWidth="1"/>
    <col min="4356" max="4356" width="15.25" style="599" customWidth="1"/>
    <col min="4357" max="4357" width="11.5" style="599" customWidth="1"/>
    <col min="4358" max="4358" width="12" style="599" customWidth="1"/>
    <col min="4359" max="4359" width="12.125" style="599" customWidth="1"/>
    <col min="4360" max="4360" width="19.375" style="599" customWidth="1"/>
    <col min="4361" max="4361" width="11.375" style="599" customWidth="1"/>
    <col min="4362" max="4362" width="13.125" style="599" customWidth="1"/>
    <col min="4363" max="4363" width="29.5" style="599" customWidth="1"/>
    <col min="4364" max="4364" width="13" style="599" customWidth="1"/>
    <col min="4365" max="4608" width="9" style="599"/>
    <col min="4609" max="4609" width="1.25" style="599" customWidth="1"/>
    <col min="4610" max="4610" width="5.875" style="599" customWidth="1"/>
    <col min="4611" max="4611" width="28.5" style="599" customWidth="1"/>
    <col min="4612" max="4612" width="15.25" style="599" customWidth="1"/>
    <col min="4613" max="4613" width="11.5" style="599" customWidth="1"/>
    <col min="4614" max="4614" width="12" style="599" customWidth="1"/>
    <col min="4615" max="4615" width="12.125" style="599" customWidth="1"/>
    <col min="4616" max="4616" width="19.375" style="599" customWidth="1"/>
    <col min="4617" max="4617" width="11.375" style="599" customWidth="1"/>
    <col min="4618" max="4618" width="13.125" style="599" customWidth="1"/>
    <col min="4619" max="4619" width="29.5" style="599" customWidth="1"/>
    <col min="4620" max="4620" width="13" style="599" customWidth="1"/>
    <col min="4621" max="4864" width="9" style="599"/>
    <col min="4865" max="4865" width="1.25" style="599" customWidth="1"/>
    <col min="4866" max="4866" width="5.875" style="599" customWidth="1"/>
    <col min="4867" max="4867" width="28.5" style="599" customWidth="1"/>
    <col min="4868" max="4868" width="15.25" style="599" customWidth="1"/>
    <col min="4869" max="4869" width="11.5" style="599" customWidth="1"/>
    <col min="4870" max="4870" width="12" style="599" customWidth="1"/>
    <col min="4871" max="4871" width="12.125" style="599" customWidth="1"/>
    <col min="4872" max="4872" width="19.375" style="599" customWidth="1"/>
    <col min="4873" max="4873" width="11.375" style="599" customWidth="1"/>
    <col min="4874" max="4874" width="13.125" style="599" customWidth="1"/>
    <col min="4875" max="4875" width="29.5" style="599" customWidth="1"/>
    <col min="4876" max="4876" width="13" style="599" customWidth="1"/>
    <col min="4877" max="5120" width="9" style="599"/>
    <col min="5121" max="5121" width="1.25" style="599" customWidth="1"/>
    <col min="5122" max="5122" width="5.875" style="599" customWidth="1"/>
    <col min="5123" max="5123" width="28.5" style="599" customWidth="1"/>
    <col min="5124" max="5124" width="15.25" style="599" customWidth="1"/>
    <col min="5125" max="5125" width="11.5" style="599" customWidth="1"/>
    <col min="5126" max="5126" width="12" style="599" customWidth="1"/>
    <col min="5127" max="5127" width="12.125" style="599" customWidth="1"/>
    <col min="5128" max="5128" width="19.375" style="599" customWidth="1"/>
    <col min="5129" max="5129" width="11.375" style="599" customWidth="1"/>
    <col min="5130" max="5130" width="13.125" style="599" customWidth="1"/>
    <col min="5131" max="5131" width="29.5" style="599" customWidth="1"/>
    <col min="5132" max="5132" width="13" style="599" customWidth="1"/>
    <col min="5133" max="5376" width="9" style="599"/>
    <col min="5377" max="5377" width="1.25" style="599" customWidth="1"/>
    <col min="5378" max="5378" width="5.875" style="599" customWidth="1"/>
    <col min="5379" max="5379" width="28.5" style="599" customWidth="1"/>
    <col min="5380" max="5380" width="15.25" style="599" customWidth="1"/>
    <col min="5381" max="5381" width="11.5" style="599" customWidth="1"/>
    <col min="5382" max="5382" width="12" style="599" customWidth="1"/>
    <col min="5383" max="5383" width="12.125" style="599" customWidth="1"/>
    <col min="5384" max="5384" width="19.375" style="599" customWidth="1"/>
    <col min="5385" max="5385" width="11.375" style="599" customWidth="1"/>
    <col min="5386" max="5386" width="13.125" style="599" customWidth="1"/>
    <col min="5387" max="5387" width="29.5" style="599" customWidth="1"/>
    <col min="5388" max="5388" width="13" style="599" customWidth="1"/>
    <col min="5389" max="5632" width="9" style="599"/>
    <col min="5633" max="5633" width="1.25" style="599" customWidth="1"/>
    <col min="5634" max="5634" width="5.875" style="599" customWidth="1"/>
    <col min="5635" max="5635" width="28.5" style="599" customWidth="1"/>
    <col min="5636" max="5636" width="15.25" style="599" customWidth="1"/>
    <col min="5637" max="5637" width="11.5" style="599" customWidth="1"/>
    <col min="5638" max="5638" width="12" style="599" customWidth="1"/>
    <col min="5639" max="5639" width="12.125" style="599" customWidth="1"/>
    <col min="5640" max="5640" width="19.375" style="599" customWidth="1"/>
    <col min="5641" max="5641" width="11.375" style="599" customWidth="1"/>
    <col min="5642" max="5642" width="13.125" style="599" customWidth="1"/>
    <col min="5643" max="5643" width="29.5" style="599" customWidth="1"/>
    <col min="5644" max="5644" width="13" style="599" customWidth="1"/>
    <col min="5645" max="5888" width="9" style="599"/>
    <col min="5889" max="5889" width="1.25" style="599" customWidth="1"/>
    <col min="5890" max="5890" width="5.875" style="599" customWidth="1"/>
    <col min="5891" max="5891" width="28.5" style="599" customWidth="1"/>
    <col min="5892" max="5892" width="15.25" style="599" customWidth="1"/>
    <col min="5893" max="5893" width="11.5" style="599" customWidth="1"/>
    <col min="5894" max="5894" width="12" style="599" customWidth="1"/>
    <col min="5895" max="5895" width="12.125" style="599" customWidth="1"/>
    <col min="5896" max="5896" width="19.375" style="599" customWidth="1"/>
    <col min="5897" max="5897" width="11.375" style="599" customWidth="1"/>
    <col min="5898" max="5898" width="13.125" style="599" customWidth="1"/>
    <col min="5899" max="5899" width="29.5" style="599" customWidth="1"/>
    <col min="5900" max="5900" width="13" style="599" customWidth="1"/>
    <col min="5901" max="6144" width="9" style="599"/>
    <col min="6145" max="6145" width="1.25" style="599" customWidth="1"/>
    <col min="6146" max="6146" width="5.875" style="599" customWidth="1"/>
    <col min="6147" max="6147" width="28.5" style="599" customWidth="1"/>
    <col min="6148" max="6148" width="15.25" style="599" customWidth="1"/>
    <col min="6149" max="6149" width="11.5" style="599" customWidth="1"/>
    <col min="6150" max="6150" width="12" style="599" customWidth="1"/>
    <col min="6151" max="6151" width="12.125" style="599" customWidth="1"/>
    <col min="6152" max="6152" width="19.375" style="599" customWidth="1"/>
    <col min="6153" max="6153" width="11.375" style="599" customWidth="1"/>
    <col min="6154" max="6154" width="13.125" style="599" customWidth="1"/>
    <col min="6155" max="6155" width="29.5" style="599" customWidth="1"/>
    <col min="6156" max="6156" width="13" style="599" customWidth="1"/>
    <col min="6157" max="6400" width="9" style="599"/>
    <col min="6401" max="6401" width="1.25" style="599" customWidth="1"/>
    <col min="6402" max="6402" width="5.875" style="599" customWidth="1"/>
    <col min="6403" max="6403" width="28.5" style="599" customWidth="1"/>
    <col min="6404" max="6404" width="15.25" style="599" customWidth="1"/>
    <col min="6405" max="6405" width="11.5" style="599" customWidth="1"/>
    <col min="6406" max="6406" width="12" style="599" customWidth="1"/>
    <col min="6407" max="6407" width="12.125" style="599" customWidth="1"/>
    <col min="6408" max="6408" width="19.375" style="599" customWidth="1"/>
    <col min="6409" max="6409" width="11.375" style="599" customWidth="1"/>
    <col min="6410" max="6410" width="13.125" style="599" customWidth="1"/>
    <col min="6411" max="6411" width="29.5" style="599" customWidth="1"/>
    <col min="6412" max="6412" width="13" style="599" customWidth="1"/>
    <col min="6413" max="6656" width="9" style="599"/>
    <col min="6657" max="6657" width="1.25" style="599" customWidth="1"/>
    <col min="6658" max="6658" width="5.875" style="599" customWidth="1"/>
    <col min="6659" max="6659" width="28.5" style="599" customWidth="1"/>
    <col min="6660" max="6660" width="15.25" style="599" customWidth="1"/>
    <col min="6661" max="6661" width="11.5" style="599" customWidth="1"/>
    <col min="6662" max="6662" width="12" style="599" customWidth="1"/>
    <col min="6663" max="6663" width="12.125" style="599" customWidth="1"/>
    <col min="6664" max="6664" width="19.375" style="599" customWidth="1"/>
    <col min="6665" max="6665" width="11.375" style="599" customWidth="1"/>
    <col min="6666" max="6666" width="13.125" style="599" customWidth="1"/>
    <col min="6667" max="6667" width="29.5" style="599" customWidth="1"/>
    <col min="6668" max="6668" width="13" style="599" customWidth="1"/>
    <col min="6669" max="6912" width="9" style="599"/>
    <col min="6913" max="6913" width="1.25" style="599" customWidth="1"/>
    <col min="6914" max="6914" width="5.875" style="599" customWidth="1"/>
    <col min="6915" max="6915" width="28.5" style="599" customWidth="1"/>
    <col min="6916" max="6916" width="15.25" style="599" customWidth="1"/>
    <col min="6917" max="6917" width="11.5" style="599" customWidth="1"/>
    <col min="6918" max="6918" width="12" style="599" customWidth="1"/>
    <col min="6919" max="6919" width="12.125" style="599" customWidth="1"/>
    <col min="6920" max="6920" width="19.375" style="599" customWidth="1"/>
    <col min="6921" max="6921" width="11.375" style="599" customWidth="1"/>
    <col min="6922" max="6922" width="13.125" style="599" customWidth="1"/>
    <col min="6923" max="6923" width="29.5" style="599" customWidth="1"/>
    <col min="6924" max="6924" width="13" style="599" customWidth="1"/>
    <col min="6925" max="7168" width="9" style="599"/>
    <col min="7169" max="7169" width="1.25" style="599" customWidth="1"/>
    <col min="7170" max="7170" width="5.875" style="599" customWidth="1"/>
    <col min="7171" max="7171" width="28.5" style="599" customWidth="1"/>
    <col min="7172" max="7172" width="15.25" style="599" customWidth="1"/>
    <col min="7173" max="7173" width="11.5" style="599" customWidth="1"/>
    <col min="7174" max="7174" width="12" style="599" customWidth="1"/>
    <col min="7175" max="7175" width="12.125" style="599" customWidth="1"/>
    <col min="7176" max="7176" width="19.375" style="599" customWidth="1"/>
    <col min="7177" max="7177" width="11.375" style="599" customWidth="1"/>
    <col min="7178" max="7178" width="13.125" style="599" customWidth="1"/>
    <col min="7179" max="7179" width="29.5" style="599" customWidth="1"/>
    <col min="7180" max="7180" width="13" style="599" customWidth="1"/>
    <col min="7181" max="7424" width="9" style="599"/>
    <col min="7425" max="7425" width="1.25" style="599" customWidth="1"/>
    <col min="7426" max="7426" width="5.875" style="599" customWidth="1"/>
    <col min="7427" max="7427" width="28.5" style="599" customWidth="1"/>
    <col min="7428" max="7428" width="15.25" style="599" customWidth="1"/>
    <col min="7429" max="7429" width="11.5" style="599" customWidth="1"/>
    <col min="7430" max="7430" width="12" style="599" customWidth="1"/>
    <col min="7431" max="7431" width="12.125" style="599" customWidth="1"/>
    <col min="7432" max="7432" width="19.375" style="599" customWidth="1"/>
    <col min="7433" max="7433" width="11.375" style="599" customWidth="1"/>
    <col min="7434" max="7434" width="13.125" style="599" customWidth="1"/>
    <col min="7435" max="7435" width="29.5" style="599" customWidth="1"/>
    <col min="7436" max="7436" width="13" style="599" customWidth="1"/>
    <col min="7437" max="7680" width="9" style="599"/>
    <col min="7681" max="7681" width="1.25" style="599" customWidth="1"/>
    <col min="7682" max="7682" width="5.875" style="599" customWidth="1"/>
    <col min="7683" max="7683" width="28.5" style="599" customWidth="1"/>
    <col min="7684" max="7684" width="15.25" style="599" customWidth="1"/>
    <col min="7685" max="7685" width="11.5" style="599" customWidth="1"/>
    <col min="7686" max="7686" width="12" style="599" customWidth="1"/>
    <col min="7687" max="7687" width="12.125" style="599" customWidth="1"/>
    <col min="7688" max="7688" width="19.375" style="599" customWidth="1"/>
    <col min="7689" max="7689" width="11.375" style="599" customWidth="1"/>
    <col min="7690" max="7690" width="13.125" style="599" customWidth="1"/>
    <col min="7691" max="7691" width="29.5" style="599" customWidth="1"/>
    <col min="7692" max="7692" width="13" style="599" customWidth="1"/>
    <col min="7693" max="7936" width="9" style="599"/>
    <col min="7937" max="7937" width="1.25" style="599" customWidth="1"/>
    <col min="7938" max="7938" width="5.875" style="599" customWidth="1"/>
    <col min="7939" max="7939" width="28.5" style="599" customWidth="1"/>
    <col min="7940" max="7940" width="15.25" style="599" customWidth="1"/>
    <col min="7941" max="7941" width="11.5" style="599" customWidth="1"/>
    <col min="7942" max="7942" width="12" style="599" customWidth="1"/>
    <col min="7943" max="7943" width="12.125" style="599" customWidth="1"/>
    <col min="7944" max="7944" width="19.375" style="599" customWidth="1"/>
    <col min="7945" max="7945" width="11.375" style="599" customWidth="1"/>
    <col min="7946" max="7946" width="13.125" style="599" customWidth="1"/>
    <col min="7947" max="7947" width="29.5" style="599" customWidth="1"/>
    <col min="7948" max="7948" width="13" style="599" customWidth="1"/>
    <col min="7949" max="8192" width="9" style="599"/>
    <col min="8193" max="8193" width="1.25" style="599" customWidth="1"/>
    <col min="8194" max="8194" width="5.875" style="599" customWidth="1"/>
    <col min="8195" max="8195" width="28.5" style="599" customWidth="1"/>
    <col min="8196" max="8196" width="15.25" style="599" customWidth="1"/>
    <col min="8197" max="8197" width="11.5" style="599" customWidth="1"/>
    <col min="8198" max="8198" width="12" style="599" customWidth="1"/>
    <col min="8199" max="8199" width="12.125" style="599" customWidth="1"/>
    <col min="8200" max="8200" width="19.375" style="599" customWidth="1"/>
    <col min="8201" max="8201" width="11.375" style="599" customWidth="1"/>
    <col min="8202" max="8202" width="13.125" style="599" customWidth="1"/>
    <col min="8203" max="8203" width="29.5" style="599" customWidth="1"/>
    <col min="8204" max="8204" width="13" style="599" customWidth="1"/>
    <col min="8205" max="8448" width="9" style="599"/>
    <col min="8449" max="8449" width="1.25" style="599" customWidth="1"/>
    <col min="8450" max="8450" width="5.875" style="599" customWidth="1"/>
    <col min="8451" max="8451" width="28.5" style="599" customWidth="1"/>
    <col min="8452" max="8452" width="15.25" style="599" customWidth="1"/>
    <col min="8453" max="8453" width="11.5" style="599" customWidth="1"/>
    <col min="8454" max="8454" width="12" style="599" customWidth="1"/>
    <col min="8455" max="8455" width="12.125" style="599" customWidth="1"/>
    <col min="8456" max="8456" width="19.375" style="599" customWidth="1"/>
    <col min="8457" max="8457" width="11.375" style="599" customWidth="1"/>
    <col min="8458" max="8458" width="13.125" style="599" customWidth="1"/>
    <col min="8459" max="8459" width="29.5" style="599" customWidth="1"/>
    <col min="8460" max="8460" width="13" style="599" customWidth="1"/>
    <col min="8461" max="8704" width="9" style="599"/>
    <col min="8705" max="8705" width="1.25" style="599" customWidth="1"/>
    <col min="8706" max="8706" width="5.875" style="599" customWidth="1"/>
    <col min="8707" max="8707" width="28.5" style="599" customWidth="1"/>
    <col min="8708" max="8708" width="15.25" style="599" customWidth="1"/>
    <col min="8709" max="8709" width="11.5" style="599" customWidth="1"/>
    <col min="8710" max="8710" width="12" style="599" customWidth="1"/>
    <col min="8711" max="8711" width="12.125" style="599" customWidth="1"/>
    <col min="8712" max="8712" width="19.375" style="599" customWidth="1"/>
    <col min="8713" max="8713" width="11.375" style="599" customWidth="1"/>
    <col min="8714" max="8714" width="13.125" style="599" customWidth="1"/>
    <col min="8715" max="8715" width="29.5" style="599" customWidth="1"/>
    <col min="8716" max="8716" width="13" style="599" customWidth="1"/>
    <col min="8717" max="8960" width="9" style="599"/>
    <col min="8961" max="8961" width="1.25" style="599" customWidth="1"/>
    <col min="8962" max="8962" width="5.875" style="599" customWidth="1"/>
    <col min="8963" max="8963" width="28.5" style="599" customWidth="1"/>
    <col min="8964" max="8964" width="15.25" style="599" customWidth="1"/>
    <col min="8965" max="8965" width="11.5" style="599" customWidth="1"/>
    <col min="8966" max="8966" width="12" style="599" customWidth="1"/>
    <col min="8967" max="8967" width="12.125" style="599" customWidth="1"/>
    <col min="8968" max="8968" width="19.375" style="599" customWidth="1"/>
    <col min="8969" max="8969" width="11.375" style="599" customWidth="1"/>
    <col min="8970" max="8970" width="13.125" style="599" customWidth="1"/>
    <col min="8971" max="8971" width="29.5" style="599" customWidth="1"/>
    <col min="8972" max="8972" width="13" style="599" customWidth="1"/>
    <col min="8973" max="9216" width="9" style="599"/>
    <col min="9217" max="9217" width="1.25" style="599" customWidth="1"/>
    <col min="9218" max="9218" width="5.875" style="599" customWidth="1"/>
    <col min="9219" max="9219" width="28.5" style="599" customWidth="1"/>
    <col min="9220" max="9220" width="15.25" style="599" customWidth="1"/>
    <col min="9221" max="9221" width="11.5" style="599" customWidth="1"/>
    <col min="9222" max="9222" width="12" style="599" customWidth="1"/>
    <col min="9223" max="9223" width="12.125" style="599" customWidth="1"/>
    <col min="9224" max="9224" width="19.375" style="599" customWidth="1"/>
    <col min="9225" max="9225" width="11.375" style="599" customWidth="1"/>
    <col min="9226" max="9226" width="13.125" style="599" customWidth="1"/>
    <col min="9227" max="9227" width="29.5" style="599" customWidth="1"/>
    <col min="9228" max="9228" width="13" style="599" customWidth="1"/>
    <col min="9229" max="9472" width="9" style="599"/>
    <col min="9473" max="9473" width="1.25" style="599" customWidth="1"/>
    <col min="9474" max="9474" width="5.875" style="599" customWidth="1"/>
    <col min="9475" max="9475" width="28.5" style="599" customWidth="1"/>
    <col min="9476" max="9476" width="15.25" style="599" customWidth="1"/>
    <col min="9477" max="9477" width="11.5" style="599" customWidth="1"/>
    <col min="9478" max="9478" width="12" style="599" customWidth="1"/>
    <col min="9479" max="9479" width="12.125" style="599" customWidth="1"/>
    <col min="9480" max="9480" width="19.375" style="599" customWidth="1"/>
    <col min="9481" max="9481" width="11.375" style="599" customWidth="1"/>
    <col min="9482" max="9482" width="13.125" style="599" customWidth="1"/>
    <col min="9483" max="9483" width="29.5" style="599" customWidth="1"/>
    <col min="9484" max="9484" width="13" style="599" customWidth="1"/>
    <col min="9485" max="9728" width="9" style="599"/>
    <col min="9729" max="9729" width="1.25" style="599" customWidth="1"/>
    <col min="9730" max="9730" width="5.875" style="599" customWidth="1"/>
    <col min="9731" max="9731" width="28.5" style="599" customWidth="1"/>
    <col min="9732" max="9732" width="15.25" style="599" customWidth="1"/>
    <col min="9733" max="9733" width="11.5" style="599" customWidth="1"/>
    <col min="9734" max="9734" width="12" style="599" customWidth="1"/>
    <col min="9735" max="9735" width="12.125" style="599" customWidth="1"/>
    <col min="9736" max="9736" width="19.375" style="599" customWidth="1"/>
    <col min="9737" max="9737" width="11.375" style="599" customWidth="1"/>
    <col min="9738" max="9738" width="13.125" style="599" customWidth="1"/>
    <col min="9739" max="9739" width="29.5" style="599" customWidth="1"/>
    <col min="9740" max="9740" width="13" style="599" customWidth="1"/>
    <col min="9741" max="9984" width="9" style="599"/>
    <col min="9985" max="9985" width="1.25" style="599" customWidth="1"/>
    <col min="9986" max="9986" width="5.875" style="599" customWidth="1"/>
    <col min="9987" max="9987" width="28.5" style="599" customWidth="1"/>
    <col min="9988" max="9988" width="15.25" style="599" customWidth="1"/>
    <col min="9989" max="9989" width="11.5" style="599" customWidth="1"/>
    <col min="9990" max="9990" width="12" style="599" customWidth="1"/>
    <col min="9991" max="9991" width="12.125" style="599" customWidth="1"/>
    <col min="9992" max="9992" width="19.375" style="599" customWidth="1"/>
    <col min="9993" max="9993" width="11.375" style="599" customWidth="1"/>
    <col min="9994" max="9994" width="13.125" style="599" customWidth="1"/>
    <col min="9995" max="9995" width="29.5" style="599" customWidth="1"/>
    <col min="9996" max="9996" width="13" style="599" customWidth="1"/>
    <col min="9997" max="10240" width="9" style="599"/>
    <col min="10241" max="10241" width="1.25" style="599" customWidth="1"/>
    <col min="10242" max="10242" width="5.875" style="599" customWidth="1"/>
    <col min="10243" max="10243" width="28.5" style="599" customWidth="1"/>
    <col min="10244" max="10244" width="15.25" style="599" customWidth="1"/>
    <col min="10245" max="10245" width="11.5" style="599" customWidth="1"/>
    <col min="10246" max="10246" width="12" style="599" customWidth="1"/>
    <col min="10247" max="10247" width="12.125" style="599" customWidth="1"/>
    <col min="10248" max="10248" width="19.375" style="599" customWidth="1"/>
    <col min="10249" max="10249" width="11.375" style="599" customWidth="1"/>
    <col min="10250" max="10250" width="13.125" style="599" customWidth="1"/>
    <col min="10251" max="10251" width="29.5" style="599" customWidth="1"/>
    <col min="10252" max="10252" width="13" style="599" customWidth="1"/>
    <col min="10253" max="10496" width="9" style="599"/>
    <col min="10497" max="10497" width="1.25" style="599" customWidth="1"/>
    <col min="10498" max="10498" width="5.875" style="599" customWidth="1"/>
    <col min="10499" max="10499" width="28.5" style="599" customWidth="1"/>
    <col min="10500" max="10500" width="15.25" style="599" customWidth="1"/>
    <col min="10501" max="10501" width="11.5" style="599" customWidth="1"/>
    <col min="10502" max="10502" width="12" style="599" customWidth="1"/>
    <col min="10503" max="10503" width="12.125" style="599" customWidth="1"/>
    <col min="10504" max="10504" width="19.375" style="599" customWidth="1"/>
    <col min="10505" max="10505" width="11.375" style="599" customWidth="1"/>
    <col min="10506" max="10506" width="13.125" style="599" customWidth="1"/>
    <col min="10507" max="10507" width="29.5" style="599" customWidth="1"/>
    <col min="10508" max="10508" width="13" style="599" customWidth="1"/>
    <col min="10509" max="10752" width="9" style="599"/>
    <col min="10753" max="10753" width="1.25" style="599" customWidth="1"/>
    <col min="10754" max="10754" width="5.875" style="599" customWidth="1"/>
    <col min="10755" max="10755" width="28.5" style="599" customWidth="1"/>
    <col min="10756" max="10756" width="15.25" style="599" customWidth="1"/>
    <col min="10757" max="10757" width="11.5" style="599" customWidth="1"/>
    <col min="10758" max="10758" width="12" style="599" customWidth="1"/>
    <col min="10759" max="10759" width="12.125" style="599" customWidth="1"/>
    <col min="10760" max="10760" width="19.375" style="599" customWidth="1"/>
    <col min="10761" max="10761" width="11.375" style="599" customWidth="1"/>
    <col min="10762" max="10762" width="13.125" style="599" customWidth="1"/>
    <col min="10763" max="10763" width="29.5" style="599" customWidth="1"/>
    <col min="10764" max="10764" width="13" style="599" customWidth="1"/>
    <col min="10765" max="11008" width="9" style="599"/>
    <col min="11009" max="11009" width="1.25" style="599" customWidth="1"/>
    <col min="11010" max="11010" width="5.875" style="599" customWidth="1"/>
    <col min="11011" max="11011" width="28.5" style="599" customWidth="1"/>
    <col min="11012" max="11012" width="15.25" style="599" customWidth="1"/>
    <col min="11013" max="11013" width="11.5" style="599" customWidth="1"/>
    <col min="11014" max="11014" width="12" style="599" customWidth="1"/>
    <col min="11015" max="11015" width="12.125" style="599" customWidth="1"/>
    <col min="11016" max="11016" width="19.375" style="599" customWidth="1"/>
    <col min="11017" max="11017" width="11.375" style="599" customWidth="1"/>
    <col min="11018" max="11018" width="13.125" style="599" customWidth="1"/>
    <col min="11019" max="11019" width="29.5" style="599" customWidth="1"/>
    <col min="11020" max="11020" width="13" style="599" customWidth="1"/>
    <col min="11021" max="11264" width="9" style="599"/>
    <col min="11265" max="11265" width="1.25" style="599" customWidth="1"/>
    <col min="11266" max="11266" width="5.875" style="599" customWidth="1"/>
    <col min="11267" max="11267" width="28.5" style="599" customWidth="1"/>
    <col min="11268" max="11268" width="15.25" style="599" customWidth="1"/>
    <col min="11269" max="11269" width="11.5" style="599" customWidth="1"/>
    <col min="11270" max="11270" width="12" style="599" customWidth="1"/>
    <col min="11271" max="11271" width="12.125" style="599" customWidth="1"/>
    <col min="11272" max="11272" width="19.375" style="599" customWidth="1"/>
    <col min="11273" max="11273" width="11.375" style="599" customWidth="1"/>
    <col min="11274" max="11274" width="13.125" style="599" customWidth="1"/>
    <col min="11275" max="11275" width="29.5" style="599" customWidth="1"/>
    <col min="11276" max="11276" width="13" style="599" customWidth="1"/>
    <col min="11277" max="11520" width="9" style="599"/>
    <col min="11521" max="11521" width="1.25" style="599" customWidth="1"/>
    <col min="11522" max="11522" width="5.875" style="599" customWidth="1"/>
    <col min="11523" max="11523" width="28.5" style="599" customWidth="1"/>
    <col min="11524" max="11524" width="15.25" style="599" customWidth="1"/>
    <col min="11525" max="11525" width="11.5" style="599" customWidth="1"/>
    <col min="11526" max="11526" width="12" style="599" customWidth="1"/>
    <col min="11527" max="11527" width="12.125" style="599" customWidth="1"/>
    <col min="11528" max="11528" width="19.375" style="599" customWidth="1"/>
    <col min="11529" max="11529" width="11.375" style="599" customWidth="1"/>
    <col min="11530" max="11530" width="13.125" style="599" customWidth="1"/>
    <col min="11531" max="11531" width="29.5" style="599" customWidth="1"/>
    <col min="11532" max="11532" width="13" style="599" customWidth="1"/>
    <col min="11533" max="11776" width="9" style="599"/>
    <col min="11777" max="11777" width="1.25" style="599" customWidth="1"/>
    <col min="11778" max="11778" width="5.875" style="599" customWidth="1"/>
    <col min="11779" max="11779" width="28.5" style="599" customWidth="1"/>
    <col min="11780" max="11780" width="15.25" style="599" customWidth="1"/>
    <col min="11781" max="11781" width="11.5" style="599" customWidth="1"/>
    <col min="11782" max="11782" width="12" style="599" customWidth="1"/>
    <col min="11783" max="11783" width="12.125" style="599" customWidth="1"/>
    <col min="11784" max="11784" width="19.375" style="599" customWidth="1"/>
    <col min="11785" max="11785" width="11.375" style="599" customWidth="1"/>
    <col min="11786" max="11786" width="13.125" style="599" customWidth="1"/>
    <col min="11787" max="11787" width="29.5" style="599" customWidth="1"/>
    <col min="11788" max="11788" width="13" style="599" customWidth="1"/>
    <col min="11789" max="12032" width="9" style="599"/>
    <col min="12033" max="12033" width="1.25" style="599" customWidth="1"/>
    <col min="12034" max="12034" width="5.875" style="599" customWidth="1"/>
    <col min="12035" max="12035" width="28.5" style="599" customWidth="1"/>
    <col min="12036" max="12036" width="15.25" style="599" customWidth="1"/>
    <col min="12037" max="12037" width="11.5" style="599" customWidth="1"/>
    <col min="12038" max="12038" width="12" style="599" customWidth="1"/>
    <col min="12039" max="12039" width="12.125" style="599" customWidth="1"/>
    <col min="12040" max="12040" width="19.375" style="599" customWidth="1"/>
    <col min="12041" max="12041" width="11.375" style="599" customWidth="1"/>
    <col min="12042" max="12042" width="13.125" style="599" customWidth="1"/>
    <col min="12043" max="12043" width="29.5" style="599" customWidth="1"/>
    <col min="12044" max="12044" width="13" style="599" customWidth="1"/>
    <col min="12045" max="12288" width="9" style="599"/>
    <col min="12289" max="12289" width="1.25" style="599" customWidth="1"/>
    <col min="12290" max="12290" width="5.875" style="599" customWidth="1"/>
    <col min="12291" max="12291" width="28.5" style="599" customWidth="1"/>
    <col min="12292" max="12292" width="15.25" style="599" customWidth="1"/>
    <col min="12293" max="12293" width="11.5" style="599" customWidth="1"/>
    <col min="12294" max="12294" width="12" style="599" customWidth="1"/>
    <col min="12295" max="12295" width="12.125" style="599" customWidth="1"/>
    <col min="12296" max="12296" width="19.375" style="599" customWidth="1"/>
    <col min="12297" max="12297" width="11.375" style="599" customWidth="1"/>
    <col min="12298" max="12298" width="13.125" style="599" customWidth="1"/>
    <col min="12299" max="12299" width="29.5" style="599" customWidth="1"/>
    <col min="12300" max="12300" width="13" style="599" customWidth="1"/>
    <col min="12301" max="12544" width="9" style="599"/>
    <col min="12545" max="12545" width="1.25" style="599" customWidth="1"/>
    <col min="12546" max="12546" width="5.875" style="599" customWidth="1"/>
    <col min="12547" max="12547" width="28.5" style="599" customWidth="1"/>
    <col min="12548" max="12548" width="15.25" style="599" customWidth="1"/>
    <col min="12549" max="12549" width="11.5" style="599" customWidth="1"/>
    <col min="12550" max="12550" width="12" style="599" customWidth="1"/>
    <col min="12551" max="12551" width="12.125" style="599" customWidth="1"/>
    <col min="12552" max="12552" width="19.375" style="599" customWidth="1"/>
    <col min="12553" max="12553" width="11.375" style="599" customWidth="1"/>
    <col min="12554" max="12554" width="13.125" style="599" customWidth="1"/>
    <col min="12555" max="12555" width="29.5" style="599" customWidth="1"/>
    <col min="12556" max="12556" width="13" style="599" customWidth="1"/>
    <col min="12557" max="12800" width="9" style="599"/>
    <col min="12801" max="12801" width="1.25" style="599" customWidth="1"/>
    <col min="12802" max="12802" width="5.875" style="599" customWidth="1"/>
    <col min="12803" max="12803" width="28.5" style="599" customWidth="1"/>
    <col min="12804" max="12804" width="15.25" style="599" customWidth="1"/>
    <col min="12805" max="12805" width="11.5" style="599" customWidth="1"/>
    <col min="12806" max="12806" width="12" style="599" customWidth="1"/>
    <col min="12807" max="12807" width="12.125" style="599" customWidth="1"/>
    <col min="12808" max="12808" width="19.375" style="599" customWidth="1"/>
    <col min="12809" max="12809" width="11.375" style="599" customWidth="1"/>
    <col min="12810" max="12810" width="13.125" style="599" customWidth="1"/>
    <col min="12811" max="12811" width="29.5" style="599" customWidth="1"/>
    <col min="12812" max="12812" width="13" style="599" customWidth="1"/>
    <col min="12813" max="13056" width="9" style="599"/>
    <col min="13057" max="13057" width="1.25" style="599" customWidth="1"/>
    <col min="13058" max="13058" width="5.875" style="599" customWidth="1"/>
    <col min="13059" max="13059" width="28.5" style="599" customWidth="1"/>
    <col min="13060" max="13060" width="15.25" style="599" customWidth="1"/>
    <col min="13061" max="13061" width="11.5" style="599" customWidth="1"/>
    <col min="13062" max="13062" width="12" style="599" customWidth="1"/>
    <col min="13063" max="13063" width="12.125" style="599" customWidth="1"/>
    <col min="13064" max="13064" width="19.375" style="599" customWidth="1"/>
    <col min="13065" max="13065" width="11.375" style="599" customWidth="1"/>
    <col min="13066" max="13066" width="13.125" style="599" customWidth="1"/>
    <col min="13067" max="13067" width="29.5" style="599" customWidth="1"/>
    <col min="13068" max="13068" width="13" style="599" customWidth="1"/>
    <col min="13069" max="13312" width="9" style="599"/>
    <col min="13313" max="13313" width="1.25" style="599" customWidth="1"/>
    <col min="13314" max="13314" width="5.875" style="599" customWidth="1"/>
    <col min="13315" max="13315" width="28.5" style="599" customWidth="1"/>
    <col min="13316" max="13316" width="15.25" style="599" customWidth="1"/>
    <col min="13317" max="13317" width="11.5" style="599" customWidth="1"/>
    <col min="13318" max="13318" width="12" style="599" customWidth="1"/>
    <col min="13319" max="13319" width="12.125" style="599" customWidth="1"/>
    <col min="13320" max="13320" width="19.375" style="599" customWidth="1"/>
    <col min="13321" max="13321" width="11.375" style="599" customWidth="1"/>
    <col min="13322" max="13322" width="13.125" style="599" customWidth="1"/>
    <col min="13323" max="13323" width="29.5" style="599" customWidth="1"/>
    <col min="13324" max="13324" width="13" style="599" customWidth="1"/>
    <col min="13325" max="13568" width="9" style="599"/>
    <col min="13569" max="13569" width="1.25" style="599" customWidth="1"/>
    <col min="13570" max="13570" width="5.875" style="599" customWidth="1"/>
    <col min="13571" max="13571" width="28.5" style="599" customWidth="1"/>
    <col min="13572" max="13572" width="15.25" style="599" customWidth="1"/>
    <col min="13573" max="13573" width="11.5" style="599" customWidth="1"/>
    <col min="13574" max="13574" width="12" style="599" customWidth="1"/>
    <col min="13575" max="13575" width="12.125" style="599" customWidth="1"/>
    <col min="13576" max="13576" width="19.375" style="599" customWidth="1"/>
    <col min="13577" max="13577" width="11.375" style="599" customWidth="1"/>
    <col min="13578" max="13578" width="13.125" style="599" customWidth="1"/>
    <col min="13579" max="13579" width="29.5" style="599" customWidth="1"/>
    <col min="13580" max="13580" width="13" style="599" customWidth="1"/>
    <col min="13581" max="13824" width="9" style="599"/>
    <col min="13825" max="13825" width="1.25" style="599" customWidth="1"/>
    <col min="13826" max="13826" width="5.875" style="599" customWidth="1"/>
    <col min="13827" max="13827" width="28.5" style="599" customWidth="1"/>
    <col min="13828" max="13828" width="15.25" style="599" customWidth="1"/>
    <col min="13829" max="13829" width="11.5" style="599" customWidth="1"/>
    <col min="13830" max="13830" width="12" style="599" customWidth="1"/>
    <col min="13831" max="13831" width="12.125" style="599" customWidth="1"/>
    <col min="13832" max="13832" width="19.375" style="599" customWidth="1"/>
    <col min="13833" max="13833" width="11.375" style="599" customWidth="1"/>
    <col min="13834" max="13834" width="13.125" style="599" customWidth="1"/>
    <col min="13835" max="13835" width="29.5" style="599" customWidth="1"/>
    <col min="13836" max="13836" width="13" style="599" customWidth="1"/>
    <col min="13837" max="14080" width="9" style="599"/>
    <col min="14081" max="14081" width="1.25" style="599" customWidth="1"/>
    <col min="14082" max="14082" width="5.875" style="599" customWidth="1"/>
    <col min="14083" max="14083" width="28.5" style="599" customWidth="1"/>
    <col min="14084" max="14084" width="15.25" style="599" customWidth="1"/>
    <col min="14085" max="14085" width="11.5" style="599" customWidth="1"/>
    <col min="14086" max="14086" width="12" style="599" customWidth="1"/>
    <col min="14087" max="14087" width="12.125" style="599" customWidth="1"/>
    <col min="14088" max="14088" width="19.375" style="599" customWidth="1"/>
    <col min="14089" max="14089" width="11.375" style="599" customWidth="1"/>
    <col min="14090" max="14090" width="13.125" style="599" customWidth="1"/>
    <col min="14091" max="14091" width="29.5" style="599" customWidth="1"/>
    <col min="14092" max="14092" width="13" style="599" customWidth="1"/>
    <col min="14093" max="14336" width="9" style="599"/>
    <col min="14337" max="14337" width="1.25" style="599" customWidth="1"/>
    <col min="14338" max="14338" width="5.875" style="599" customWidth="1"/>
    <col min="14339" max="14339" width="28.5" style="599" customWidth="1"/>
    <col min="14340" max="14340" width="15.25" style="599" customWidth="1"/>
    <col min="14341" max="14341" width="11.5" style="599" customWidth="1"/>
    <col min="14342" max="14342" width="12" style="599" customWidth="1"/>
    <col min="14343" max="14343" width="12.125" style="599" customWidth="1"/>
    <col min="14344" max="14344" width="19.375" style="599" customWidth="1"/>
    <col min="14345" max="14345" width="11.375" style="599" customWidth="1"/>
    <col min="14346" max="14346" width="13.125" style="599" customWidth="1"/>
    <col min="14347" max="14347" width="29.5" style="599" customWidth="1"/>
    <col min="14348" max="14348" width="13" style="599" customWidth="1"/>
    <col min="14349" max="14592" width="9" style="599"/>
    <col min="14593" max="14593" width="1.25" style="599" customWidth="1"/>
    <col min="14594" max="14594" width="5.875" style="599" customWidth="1"/>
    <col min="14595" max="14595" width="28.5" style="599" customWidth="1"/>
    <col min="14596" max="14596" width="15.25" style="599" customWidth="1"/>
    <col min="14597" max="14597" width="11.5" style="599" customWidth="1"/>
    <col min="14598" max="14598" width="12" style="599" customWidth="1"/>
    <col min="14599" max="14599" width="12.125" style="599" customWidth="1"/>
    <col min="14600" max="14600" width="19.375" style="599" customWidth="1"/>
    <col min="14601" max="14601" width="11.375" style="599" customWidth="1"/>
    <col min="14602" max="14602" width="13.125" style="599" customWidth="1"/>
    <col min="14603" max="14603" width="29.5" style="599" customWidth="1"/>
    <col min="14604" max="14604" width="13" style="599" customWidth="1"/>
    <col min="14605" max="14848" width="9" style="599"/>
    <col min="14849" max="14849" width="1.25" style="599" customWidth="1"/>
    <col min="14850" max="14850" width="5.875" style="599" customWidth="1"/>
    <col min="14851" max="14851" width="28.5" style="599" customWidth="1"/>
    <col min="14852" max="14852" width="15.25" style="599" customWidth="1"/>
    <col min="14853" max="14853" width="11.5" style="599" customWidth="1"/>
    <col min="14854" max="14854" width="12" style="599" customWidth="1"/>
    <col min="14855" max="14855" width="12.125" style="599" customWidth="1"/>
    <col min="14856" max="14856" width="19.375" style="599" customWidth="1"/>
    <col min="14857" max="14857" width="11.375" style="599" customWidth="1"/>
    <col min="14858" max="14858" width="13.125" style="599" customWidth="1"/>
    <col min="14859" max="14859" width="29.5" style="599" customWidth="1"/>
    <col min="14860" max="14860" width="13" style="599" customWidth="1"/>
    <col min="14861" max="15104" width="9" style="599"/>
    <col min="15105" max="15105" width="1.25" style="599" customWidth="1"/>
    <col min="15106" max="15106" width="5.875" style="599" customWidth="1"/>
    <col min="15107" max="15107" width="28.5" style="599" customWidth="1"/>
    <col min="15108" max="15108" width="15.25" style="599" customWidth="1"/>
    <col min="15109" max="15109" width="11.5" style="599" customWidth="1"/>
    <col min="15110" max="15110" width="12" style="599" customWidth="1"/>
    <col min="15111" max="15111" width="12.125" style="599" customWidth="1"/>
    <col min="15112" max="15112" width="19.375" style="599" customWidth="1"/>
    <col min="15113" max="15113" width="11.375" style="599" customWidth="1"/>
    <col min="15114" max="15114" width="13.125" style="599" customWidth="1"/>
    <col min="15115" max="15115" width="29.5" style="599" customWidth="1"/>
    <col min="15116" max="15116" width="13" style="599" customWidth="1"/>
    <col min="15117" max="15360" width="9" style="599"/>
    <col min="15361" max="15361" width="1.25" style="599" customWidth="1"/>
    <col min="15362" max="15362" width="5.875" style="599" customWidth="1"/>
    <col min="15363" max="15363" width="28.5" style="599" customWidth="1"/>
    <col min="15364" max="15364" width="15.25" style="599" customWidth="1"/>
    <col min="15365" max="15365" width="11.5" style="599" customWidth="1"/>
    <col min="15366" max="15366" width="12" style="599" customWidth="1"/>
    <col min="15367" max="15367" width="12.125" style="599" customWidth="1"/>
    <col min="15368" max="15368" width="19.375" style="599" customWidth="1"/>
    <col min="15369" max="15369" width="11.375" style="599" customWidth="1"/>
    <col min="15370" max="15370" width="13.125" style="599" customWidth="1"/>
    <col min="15371" max="15371" width="29.5" style="599" customWidth="1"/>
    <col min="15372" max="15372" width="13" style="599" customWidth="1"/>
    <col min="15373" max="15616" width="9" style="599"/>
    <col min="15617" max="15617" width="1.25" style="599" customWidth="1"/>
    <col min="15618" max="15618" width="5.875" style="599" customWidth="1"/>
    <col min="15619" max="15619" width="28.5" style="599" customWidth="1"/>
    <col min="15620" max="15620" width="15.25" style="599" customWidth="1"/>
    <col min="15621" max="15621" width="11.5" style="599" customWidth="1"/>
    <col min="15622" max="15622" width="12" style="599" customWidth="1"/>
    <col min="15623" max="15623" width="12.125" style="599" customWidth="1"/>
    <col min="15624" max="15624" width="19.375" style="599" customWidth="1"/>
    <col min="15625" max="15625" width="11.375" style="599" customWidth="1"/>
    <col min="15626" max="15626" width="13.125" style="599" customWidth="1"/>
    <col min="15627" max="15627" width="29.5" style="599" customWidth="1"/>
    <col min="15628" max="15628" width="13" style="599" customWidth="1"/>
    <col min="15629" max="15872" width="9" style="599"/>
    <col min="15873" max="15873" width="1.25" style="599" customWidth="1"/>
    <col min="15874" max="15874" width="5.875" style="599" customWidth="1"/>
    <col min="15875" max="15875" width="28.5" style="599" customWidth="1"/>
    <col min="15876" max="15876" width="15.25" style="599" customWidth="1"/>
    <col min="15877" max="15877" width="11.5" style="599" customWidth="1"/>
    <col min="15878" max="15878" width="12" style="599" customWidth="1"/>
    <col min="15879" max="15879" width="12.125" style="599" customWidth="1"/>
    <col min="15880" max="15880" width="19.375" style="599" customWidth="1"/>
    <col min="15881" max="15881" width="11.375" style="599" customWidth="1"/>
    <col min="15882" max="15882" width="13.125" style="599" customWidth="1"/>
    <col min="15883" max="15883" width="29.5" style="599" customWidth="1"/>
    <col min="15884" max="15884" width="13" style="599" customWidth="1"/>
    <col min="15885" max="16128" width="9" style="599"/>
    <col min="16129" max="16129" width="1.25" style="599" customWidth="1"/>
    <col min="16130" max="16130" width="5.875" style="599" customWidth="1"/>
    <col min="16131" max="16131" width="28.5" style="599" customWidth="1"/>
    <col min="16132" max="16132" width="15.25" style="599" customWidth="1"/>
    <col min="16133" max="16133" width="11.5" style="599" customWidth="1"/>
    <col min="16134" max="16134" width="12" style="599" customWidth="1"/>
    <col min="16135" max="16135" width="12.125" style="599" customWidth="1"/>
    <col min="16136" max="16136" width="19.375" style="599" customWidth="1"/>
    <col min="16137" max="16137" width="11.375" style="599" customWidth="1"/>
    <col min="16138" max="16138" width="13.125" style="599" customWidth="1"/>
    <col min="16139" max="16139" width="29.5" style="599" customWidth="1"/>
    <col min="16140" max="16140" width="13" style="599" customWidth="1"/>
    <col min="16141" max="16384" width="9" style="599"/>
  </cols>
  <sheetData>
    <row r="1" spans="1:13" ht="36.75">
      <c r="B1" s="724" t="s">
        <v>129</v>
      </c>
      <c r="C1" s="724"/>
      <c r="D1" s="724"/>
      <c r="E1" s="724"/>
      <c r="F1" s="724"/>
      <c r="G1" s="724"/>
      <c r="H1" s="724"/>
      <c r="I1" s="724"/>
      <c r="J1" s="724"/>
      <c r="K1" s="724"/>
      <c r="L1" s="724"/>
      <c r="M1" s="724"/>
    </row>
    <row r="2" spans="1:13" s="598" customFormat="1" ht="21" customHeight="1">
      <c r="A2" s="603"/>
      <c r="B2" s="725" t="s">
        <v>130</v>
      </c>
      <c r="C2" s="726"/>
      <c r="D2" s="726"/>
      <c r="E2" s="726"/>
      <c r="F2" s="604" t="s">
        <v>131</v>
      </c>
      <c r="G2" s="726" t="s">
        <v>132</v>
      </c>
      <c r="H2" s="727"/>
      <c r="I2" s="728" t="s">
        <v>133</v>
      </c>
      <c r="J2" s="729"/>
      <c r="K2" s="623" t="s">
        <v>134</v>
      </c>
    </row>
    <row r="3" spans="1:13" s="598" customFormat="1" ht="17.25" outlineLevel="1">
      <c r="A3" s="603"/>
      <c r="B3" s="605">
        <v>1</v>
      </c>
      <c r="C3" s="606" t="s">
        <v>135</v>
      </c>
      <c r="D3" s="730" t="s">
        <v>136</v>
      </c>
      <c r="E3" s="730"/>
      <c r="F3" s="607" t="s">
        <v>137</v>
      </c>
      <c r="G3" s="731" t="s">
        <v>138</v>
      </c>
      <c r="H3" s="731"/>
      <c r="I3" s="732"/>
      <c r="J3" s="732"/>
      <c r="K3" s="624"/>
      <c r="L3" s="625"/>
    </row>
    <row r="4" spans="1:13" s="598" customFormat="1" ht="17.25" outlineLevel="1">
      <c r="A4" s="603"/>
      <c r="B4" s="605">
        <v>2</v>
      </c>
      <c r="C4" s="606" t="s">
        <v>139</v>
      </c>
      <c r="D4" s="730" t="s">
        <v>140</v>
      </c>
      <c r="E4" s="730"/>
      <c r="F4" s="607" t="s">
        <v>137</v>
      </c>
      <c r="G4" s="733" t="s">
        <v>141</v>
      </c>
      <c r="H4" s="734"/>
      <c r="I4" s="735">
        <v>0.3</v>
      </c>
      <c r="J4" s="734"/>
      <c r="K4" s="624"/>
      <c r="L4" s="625"/>
    </row>
    <row r="5" spans="1:13" s="598" customFormat="1" ht="17.25" outlineLevel="1">
      <c r="A5" s="603"/>
      <c r="B5" s="605">
        <v>3</v>
      </c>
      <c r="C5" s="608" t="s">
        <v>142</v>
      </c>
      <c r="D5" s="730" t="s">
        <v>143</v>
      </c>
      <c r="E5" s="730"/>
      <c r="F5" s="607" t="s">
        <v>137</v>
      </c>
      <c r="G5" s="736"/>
      <c r="H5" s="736"/>
      <c r="I5" s="737"/>
      <c r="J5" s="737"/>
      <c r="K5" s="624"/>
      <c r="L5" s="625"/>
    </row>
    <row r="6" spans="1:13" s="598" customFormat="1" ht="17.25" outlineLevel="1">
      <c r="A6" s="603"/>
      <c r="B6" s="605">
        <v>4</v>
      </c>
      <c r="C6" s="608" t="s">
        <v>144</v>
      </c>
      <c r="D6" s="730" t="s">
        <v>145</v>
      </c>
      <c r="E6" s="730"/>
      <c r="F6" s="607" t="s">
        <v>137</v>
      </c>
      <c r="G6" s="736"/>
      <c r="H6" s="736"/>
      <c r="I6" s="737"/>
      <c r="J6" s="737"/>
      <c r="K6" s="624"/>
      <c r="L6" s="625"/>
    </row>
    <row r="7" spans="1:13" s="598" customFormat="1" ht="17.25" outlineLevel="1">
      <c r="A7" s="603"/>
      <c r="B7" s="605">
        <v>5</v>
      </c>
      <c r="C7" s="608" t="s">
        <v>146</v>
      </c>
      <c r="D7" s="738" t="s">
        <v>147</v>
      </c>
      <c r="E7" s="739"/>
      <c r="F7" s="607" t="s">
        <v>137</v>
      </c>
      <c r="G7" s="733" t="s">
        <v>148</v>
      </c>
      <c r="H7" s="734"/>
      <c r="I7" s="735">
        <v>6.9000000000000006E-2</v>
      </c>
      <c r="J7" s="734"/>
      <c r="K7" s="624"/>
      <c r="L7" s="625"/>
    </row>
    <row r="8" spans="1:13" s="598" customFormat="1" ht="17.25" outlineLevel="1">
      <c r="A8" s="603"/>
      <c r="B8" s="605">
        <v>6</v>
      </c>
      <c r="C8" s="608" t="s">
        <v>149</v>
      </c>
      <c r="D8" s="740" t="s">
        <v>150</v>
      </c>
      <c r="E8" s="741"/>
      <c r="F8" s="607" t="s">
        <v>137</v>
      </c>
      <c r="G8" s="736" t="s">
        <v>151</v>
      </c>
      <c r="H8" s="736"/>
      <c r="I8" s="735"/>
      <c r="J8" s="734"/>
      <c r="K8" s="624"/>
      <c r="L8" s="625"/>
    </row>
    <row r="9" spans="1:13" s="598" customFormat="1" ht="17.25" outlineLevel="1">
      <c r="A9" s="603"/>
      <c r="B9" s="605">
        <v>7</v>
      </c>
      <c r="C9" s="608" t="s">
        <v>152</v>
      </c>
      <c r="D9" s="740" t="s">
        <v>153</v>
      </c>
      <c r="E9" s="741"/>
      <c r="F9" s="607" t="s">
        <v>154</v>
      </c>
      <c r="G9" s="736">
        <v>3.5000000000000003E-2</v>
      </c>
      <c r="H9" s="736"/>
      <c r="I9" s="737"/>
      <c r="J9" s="737"/>
      <c r="K9" s="624"/>
      <c r="L9" s="625"/>
    </row>
    <row r="10" spans="1:13" s="598" customFormat="1" ht="17.25" outlineLevel="1">
      <c r="A10" s="603"/>
      <c r="B10" s="609"/>
      <c r="C10" s="606"/>
      <c r="D10" s="610"/>
      <c r="E10" s="611"/>
      <c r="F10" s="612"/>
      <c r="G10" s="613"/>
      <c r="H10" s="613"/>
      <c r="I10" s="626"/>
      <c r="J10" s="627"/>
      <c r="K10" s="628"/>
    </row>
    <row r="11" spans="1:13" s="598" customFormat="1" ht="17.25">
      <c r="A11" s="603"/>
      <c r="B11" s="766" t="s">
        <v>155</v>
      </c>
      <c r="C11" s="742" t="s">
        <v>156</v>
      </c>
      <c r="D11" s="743"/>
      <c r="E11" s="743"/>
      <c r="F11" s="743"/>
      <c r="G11" s="743"/>
      <c r="H11" s="743"/>
      <c r="I11" s="743"/>
      <c r="J11" s="744"/>
    </row>
    <row r="12" spans="1:13" s="598" customFormat="1" ht="17.25">
      <c r="A12" s="603"/>
      <c r="B12" s="767"/>
      <c r="C12" s="745" t="s">
        <v>157</v>
      </c>
      <c r="D12" s="746"/>
      <c r="E12" s="746"/>
      <c r="F12" s="746"/>
      <c r="G12" s="746"/>
      <c r="H12" s="746"/>
      <c r="I12" s="746"/>
      <c r="J12" s="747"/>
    </row>
    <row r="13" spans="1:13" s="598" customFormat="1" ht="17.25">
      <c r="A13" s="603"/>
      <c r="B13" s="768"/>
      <c r="C13" s="745" t="s">
        <v>158</v>
      </c>
      <c r="D13" s="746"/>
      <c r="E13" s="746"/>
      <c r="F13" s="746"/>
      <c r="G13" s="746"/>
      <c r="H13" s="746"/>
      <c r="I13" s="746"/>
      <c r="J13" s="747"/>
    </row>
    <row r="14" spans="1:13" ht="16.5">
      <c r="B14" s="769" t="s">
        <v>159</v>
      </c>
      <c r="C14" s="771" t="s">
        <v>160</v>
      </c>
      <c r="D14" s="748" t="s">
        <v>130</v>
      </c>
      <c r="E14" s="748"/>
      <c r="F14" s="748"/>
      <c r="G14" s="748"/>
      <c r="H14" s="769" t="s">
        <v>161</v>
      </c>
      <c r="I14" s="769" t="s">
        <v>162</v>
      </c>
      <c r="J14" s="748" t="s">
        <v>163</v>
      </c>
      <c r="K14" s="748" t="s">
        <v>164</v>
      </c>
      <c r="L14" s="748" t="s">
        <v>165</v>
      </c>
    </row>
    <row r="15" spans="1:13" ht="21">
      <c r="B15" s="770"/>
      <c r="C15" s="772"/>
      <c r="D15" s="15" t="s">
        <v>166</v>
      </c>
      <c r="E15" s="15" t="s">
        <v>167</v>
      </c>
      <c r="F15" s="15" t="s">
        <v>168</v>
      </c>
      <c r="G15" s="616" t="s">
        <v>169</v>
      </c>
      <c r="H15" s="770"/>
      <c r="I15" s="770"/>
      <c r="J15" s="770"/>
      <c r="K15" s="770"/>
      <c r="L15" s="770"/>
    </row>
    <row r="16" spans="1:13" ht="16.5">
      <c r="B16" s="617">
        <v>1</v>
      </c>
      <c r="C16" s="248" t="s">
        <v>170</v>
      </c>
      <c r="D16" s="249">
        <v>-0.65</v>
      </c>
      <c r="E16" s="249">
        <v>0.01</v>
      </c>
      <c r="F16" s="249">
        <v>0.67</v>
      </c>
      <c r="G16" s="249">
        <v>0.22</v>
      </c>
      <c r="H16" s="249" t="s">
        <v>171</v>
      </c>
      <c r="I16" s="249" t="s">
        <v>172</v>
      </c>
      <c r="J16" s="249" t="s">
        <v>173</v>
      </c>
      <c r="K16" s="249" t="s">
        <v>174</v>
      </c>
      <c r="L16" s="629" t="s">
        <v>175</v>
      </c>
    </row>
    <row r="17" spans="2:12" ht="33">
      <c r="B17" s="617">
        <v>2</v>
      </c>
      <c r="C17" s="246" t="s">
        <v>176</v>
      </c>
      <c r="D17" s="618">
        <v>2E-3</v>
      </c>
      <c r="E17" s="618">
        <v>0.05</v>
      </c>
      <c r="F17" s="618">
        <v>9.8000000000000004E-2</v>
      </c>
      <c r="G17" s="618">
        <v>1.6E-2</v>
      </c>
      <c r="H17" s="618" t="s">
        <v>177</v>
      </c>
      <c r="I17" s="249" t="s">
        <v>172</v>
      </c>
      <c r="J17" s="618" t="s">
        <v>173</v>
      </c>
      <c r="K17" s="618" t="s">
        <v>178</v>
      </c>
      <c r="L17" s="630" t="s">
        <v>175</v>
      </c>
    </row>
    <row r="18" spans="2:12" ht="16.5">
      <c r="B18" s="617">
        <v>3</v>
      </c>
      <c r="C18" s="248" t="s">
        <v>179</v>
      </c>
      <c r="D18" s="249">
        <v>0</v>
      </c>
      <c r="E18" s="249">
        <v>4.8000000000000001E-2</v>
      </c>
      <c r="F18" s="249">
        <v>9.6000000000000002E-2</v>
      </c>
      <c r="G18" s="249">
        <v>1.6E-2</v>
      </c>
      <c r="H18" s="249" t="s">
        <v>177</v>
      </c>
      <c r="I18" s="249" t="s">
        <v>172</v>
      </c>
      <c r="J18" s="249" t="s">
        <v>173</v>
      </c>
      <c r="K18" s="249" t="s">
        <v>178</v>
      </c>
      <c r="L18" s="629" t="s">
        <v>175</v>
      </c>
    </row>
    <row r="19" spans="2:12" ht="16.5">
      <c r="B19" s="617">
        <v>4</v>
      </c>
      <c r="C19" s="246" t="s">
        <v>180</v>
      </c>
      <c r="D19" s="618">
        <v>4.1000000000000003E-3</v>
      </c>
      <c r="E19" s="618">
        <v>3.4099999999999998E-2</v>
      </c>
      <c r="F19" s="618">
        <v>6.4100000000000004E-2</v>
      </c>
      <c r="G19" s="618">
        <v>0.01</v>
      </c>
      <c r="H19" s="618" t="s">
        <v>177</v>
      </c>
      <c r="I19" s="249" t="s">
        <v>172</v>
      </c>
      <c r="J19" s="618" t="s">
        <v>173</v>
      </c>
      <c r="K19" s="618" t="s">
        <v>178</v>
      </c>
      <c r="L19" s="630" t="s">
        <v>175</v>
      </c>
    </row>
    <row r="20" spans="2:12" ht="33">
      <c r="B20" s="617">
        <v>5</v>
      </c>
      <c r="C20" s="248" t="s">
        <v>181</v>
      </c>
      <c r="D20" s="249">
        <v>8.2900000000000001E-2</v>
      </c>
      <c r="E20" s="249">
        <v>0.20499999999999999</v>
      </c>
      <c r="F20" s="249">
        <v>0.3271</v>
      </c>
      <c r="G20" s="249">
        <v>4.07E-2</v>
      </c>
      <c r="H20" s="249" t="s">
        <v>182</v>
      </c>
      <c r="I20" s="249" t="s">
        <v>172</v>
      </c>
      <c r="J20" s="249" t="s">
        <v>173</v>
      </c>
      <c r="K20" s="249" t="s">
        <v>178</v>
      </c>
      <c r="L20" s="629" t="s">
        <v>175</v>
      </c>
    </row>
    <row r="21" spans="2:12" ht="16.5">
      <c r="B21" s="617">
        <v>6</v>
      </c>
      <c r="C21" s="246" t="s">
        <v>183</v>
      </c>
      <c r="D21" s="618">
        <v>4.0000000000000001E-3</v>
      </c>
      <c r="E21" s="618">
        <v>0.193</v>
      </c>
      <c r="F21" s="618">
        <v>0.38200000000000001</v>
      </c>
      <c r="G21" s="618">
        <v>6.3E-2</v>
      </c>
      <c r="H21" s="618" t="s">
        <v>182</v>
      </c>
      <c r="I21" s="249" t="s">
        <v>172</v>
      </c>
      <c r="J21" s="618" t="s">
        <v>173</v>
      </c>
      <c r="K21" s="618" t="s">
        <v>178</v>
      </c>
      <c r="L21" s="630" t="s">
        <v>175</v>
      </c>
    </row>
    <row r="22" spans="2:12" ht="16.5">
      <c r="B22" s="617">
        <v>7</v>
      </c>
      <c r="C22" s="248" t="s">
        <v>184</v>
      </c>
      <c r="D22" s="249">
        <v>1.2E-2</v>
      </c>
      <c r="E22" s="249">
        <v>0.13200000000000001</v>
      </c>
      <c r="F22" s="249">
        <v>0.252</v>
      </c>
      <c r="G22" s="249">
        <v>0.04</v>
      </c>
      <c r="H22" s="249" t="s">
        <v>182</v>
      </c>
      <c r="I22" s="249" t="s">
        <v>172</v>
      </c>
      <c r="J22" s="249" t="s">
        <v>173</v>
      </c>
      <c r="K22" s="249" t="s">
        <v>178</v>
      </c>
      <c r="L22" s="629" t="s">
        <v>175</v>
      </c>
    </row>
    <row r="23" spans="2:12" ht="16.5">
      <c r="B23" s="617">
        <v>8</v>
      </c>
      <c r="C23" s="246" t="s">
        <v>185</v>
      </c>
      <c r="D23" s="618">
        <v>-0.59399999999999997</v>
      </c>
      <c r="E23" s="618">
        <v>6.0000000000000001E-3</v>
      </c>
      <c r="F23" s="618">
        <v>0.60599999999999998</v>
      </c>
      <c r="G23" s="618">
        <v>0.2</v>
      </c>
      <c r="H23" s="618" t="s">
        <v>171</v>
      </c>
      <c r="I23" s="249" t="s">
        <v>172</v>
      </c>
      <c r="J23" s="618" t="s">
        <v>173</v>
      </c>
      <c r="K23" s="618" t="s">
        <v>178</v>
      </c>
      <c r="L23" s="630" t="s">
        <v>175</v>
      </c>
    </row>
    <row r="24" spans="2:12" ht="16.5">
      <c r="B24" s="617">
        <v>9</v>
      </c>
      <c r="C24" s="248" t="s">
        <v>186</v>
      </c>
      <c r="D24" s="249">
        <v>-0.9</v>
      </c>
      <c r="E24" s="249">
        <v>0</v>
      </c>
      <c r="F24" s="249">
        <v>0.9</v>
      </c>
      <c r="G24" s="249">
        <v>0.39979999999999999</v>
      </c>
      <c r="H24" s="618" t="s">
        <v>171</v>
      </c>
      <c r="I24" s="249" t="s">
        <v>172</v>
      </c>
      <c r="J24" s="249" t="s">
        <v>173</v>
      </c>
      <c r="K24" s="249" t="s">
        <v>178</v>
      </c>
      <c r="L24" s="629" t="s">
        <v>175</v>
      </c>
    </row>
    <row r="25" spans="2:12" ht="16.5">
      <c r="B25" s="617">
        <v>10</v>
      </c>
      <c r="C25" s="246" t="s">
        <v>187</v>
      </c>
      <c r="D25" s="618">
        <v>-0.9</v>
      </c>
      <c r="E25" s="618">
        <v>0</v>
      </c>
      <c r="F25" s="618">
        <v>0.9</v>
      </c>
      <c r="G25" s="618">
        <v>0.3</v>
      </c>
      <c r="H25" s="618" t="s">
        <v>171</v>
      </c>
      <c r="I25" s="249" t="s">
        <v>172</v>
      </c>
      <c r="J25" s="249" t="s">
        <v>173</v>
      </c>
      <c r="K25" s="618" t="s">
        <v>178</v>
      </c>
      <c r="L25" s="630" t="s">
        <v>175</v>
      </c>
    </row>
    <row r="26" spans="2:12" ht="16.5">
      <c r="B26" s="617">
        <v>11</v>
      </c>
      <c r="C26" s="248" t="s">
        <v>188</v>
      </c>
      <c r="D26" s="249">
        <v>-0.42680000000000001</v>
      </c>
      <c r="E26" s="249">
        <v>-5.0599999999999999E-2</v>
      </c>
      <c r="F26" s="249">
        <v>0.32550000000000001</v>
      </c>
      <c r="G26" s="249">
        <v>0.12540000000000001</v>
      </c>
      <c r="H26" s="249" t="s">
        <v>171</v>
      </c>
      <c r="I26" s="249" t="s">
        <v>172</v>
      </c>
      <c r="J26" s="249" t="s">
        <v>173</v>
      </c>
      <c r="K26" s="249" t="s">
        <v>189</v>
      </c>
      <c r="L26" s="629" t="s">
        <v>175</v>
      </c>
    </row>
    <row r="27" spans="2:12" ht="16.5">
      <c r="B27" s="617">
        <v>12</v>
      </c>
      <c r="C27" s="246" t="s">
        <v>190</v>
      </c>
      <c r="D27" s="618">
        <v>-0.8266</v>
      </c>
      <c r="E27" s="618">
        <v>-7.5999999999999998E-2</v>
      </c>
      <c r="F27" s="618">
        <v>0.67459999999999998</v>
      </c>
      <c r="G27" s="618">
        <v>0.25019999999999998</v>
      </c>
      <c r="H27" s="618" t="s">
        <v>171</v>
      </c>
      <c r="I27" s="249" t="s">
        <v>172</v>
      </c>
      <c r="J27" s="618" t="s">
        <v>173</v>
      </c>
      <c r="K27" s="618" t="s">
        <v>189</v>
      </c>
      <c r="L27" s="630" t="s">
        <v>175</v>
      </c>
    </row>
    <row r="28" spans="2:12" ht="16.5">
      <c r="B28" s="617">
        <v>13</v>
      </c>
      <c r="C28" s="248" t="s">
        <v>191</v>
      </c>
      <c r="D28" s="249">
        <v>-0.90529999999999999</v>
      </c>
      <c r="E28" s="249">
        <v>-9.3600000000000003E-2</v>
      </c>
      <c r="F28" s="249">
        <v>0.71809999999999996</v>
      </c>
      <c r="G28" s="249">
        <v>0.27060000000000001</v>
      </c>
      <c r="H28" s="249" t="s">
        <v>171</v>
      </c>
      <c r="I28" s="249" t="s">
        <v>172</v>
      </c>
      <c r="J28" s="249" t="s">
        <v>173</v>
      </c>
      <c r="K28" s="249" t="s">
        <v>189</v>
      </c>
      <c r="L28" s="629" t="s">
        <v>175</v>
      </c>
    </row>
    <row r="29" spans="2:12" ht="16.5">
      <c r="B29" s="617">
        <v>14</v>
      </c>
      <c r="C29" s="246" t="s">
        <v>192</v>
      </c>
      <c r="D29" s="618">
        <v>2.0000000000000001E-4</v>
      </c>
      <c r="E29" s="618">
        <v>0.26900000000000002</v>
      </c>
      <c r="F29" s="618">
        <v>0.53779999999999994</v>
      </c>
      <c r="G29" s="618">
        <v>8.9599999999999999E-2</v>
      </c>
      <c r="H29" s="618" t="s">
        <v>177</v>
      </c>
      <c r="I29" s="249" t="s">
        <v>172</v>
      </c>
      <c r="J29" s="618" t="s">
        <v>173</v>
      </c>
      <c r="K29" s="618" t="s">
        <v>193</v>
      </c>
      <c r="L29" s="630" t="s">
        <v>175</v>
      </c>
    </row>
    <row r="30" spans="2:12" ht="16.5">
      <c r="B30" s="617">
        <v>15</v>
      </c>
      <c r="C30" s="248" t="s">
        <v>194</v>
      </c>
      <c r="D30" s="249">
        <v>0</v>
      </c>
      <c r="E30" s="249">
        <v>0.21870000000000001</v>
      </c>
      <c r="F30" s="249">
        <v>0.43740000000000001</v>
      </c>
      <c r="G30" s="249">
        <v>7.2900000000000006E-2</v>
      </c>
      <c r="H30" s="249" t="s">
        <v>177</v>
      </c>
      <c r="I30" s="249" t="s">
        <v>172</v>
      </c>
      <c r="J30" s="249" t="s">
        <v>173</v>
      </c>
      <c r="K30" s="249" t="s">
        <v>193</v>
      </c>
      <c r="L30" s="629" t="s">
        <v>175</v>
      </c>
    </row>
    <row r="31" spans="2:12" ht="16.5">
      <c r="B31" s="617">
        <v>16</v>
      </c>
      <c r="C31" s="246" t="s">
        <v>195</v>
      </c>
      <c r="D31" s="618">
        <v>0.1326</v>
      </c>
      <c r="E31" s="618">
        <v>0.93</v>
      </c>
      <c r="F31" s="618">
        <v>1.7274</v>
      </c>
      <c r="G31" s="618">
        <v>0.26579999999999998</v>
      </c>
      <c r="H31" s="618" t="s">
        <v>182</v>
      </c>
      <c r="I31" s="249" t="s">
        <v>172</v>
      </c>
      <c r="J31" s="618" t="s">
        <v>173</v>
      </c>
      <c r="K31" s="618" t="s">
        <v>193</v>
      </c>
      <c r="L31" s="630" t="s">
        <v>175</v>
      </c>
    </row>
    <row r="32" spans="2:12" ht="16.5">
      <c r="B32" s="617">
        <v>17</v>
      </c>
      <c r="C32" s="248" t="s">
        <v>196</v>
      </c>
      <c r="D32" s="249">
        <v>8.2000000000000007E-3</v>
      </c>
      <c r="E32" s="249">
        <v>0.92110000000000003</v>
      </c>
      <c r="F32" s="249">
        <v>1.8340000000000001</v>
      </c>
      <c r="G32" s="249">
        <v>0.30430000000000001</v>
      </c>
      <c r="H32" s="249" t="s">
        <v>182</v>
      </c>
      <c r="I32" s="249" t="s">
        <v>172</v>
      </c>
      <c r="J32" s="249" t="s">
        <v>173</v>
      </c>
      <c r="K32" s="249" t="s">
        <v>193</v>
      </c>
      <c r="L32" s="629" t="s">
        <v>175</v>
      </c>
    </row>
    <row r="33" spans="2:12" ht="16.5">
      <c r="B33" s="617">
        <v>18</v>
      </c>
      <c r="C33" s="246" t="s">
        <v>197</v>
      </c>
      <c r="D33" s="618">
        <v>-0.63</v>
      </c>
      <c r="E33" s="618">
        <v>0</v>
      </c>
      <c r="F33" s="618">
        <v>0.63</v>
      </c>
      <c r="G33" s="618">
        <v>0.21</v>
      </c>
      <c r="H33" s="618" t="s">
        <v>171</v>
      </c>
      <c r="I33" s="249" t="s">
        <v>172</v>
      </c>
      <c r="J33" s="249" t="s">
        <v>173</v>
      </c>
      <c r="K33" s="618" t="s">
        <v>193</v>
      </c>
      <c r="L33" s="630" t="s">
        <v>175</v>
      </c>
    </row>
    <row r="34" spans="2:12" ht="16.5">
      <c r="B34" s="617">
        <v>19</v>
      </c>
      <c r="C34" s="248" t="s">
        <v>198</v>
      </c>
      <c r="D34" s="249">
        <v>-0.75</v>
      </c>
      <c r="E34" s="249">
        <v>0</v>
      </c>
      <c r="F34" s="249">
        <v>0.75</v>
      </c>
      <c r="G34" s="249">
        <v>0.25</v>
      </c>
      <c r="H34" s="249" t="s">
        <v>171</v>
      </c>
      <c r="I34" s="249" t="s">
        <v>172</v>
      </c>
      <c r="J34" s="249" t="s">
        <v>173</v>
      </c>
      <c r="K34" s="249" t="s">
        <v>193</v>
      </c>
      <c r="L34" s="629" t="s">
        <v>175</v>
      </c>
    </row>
    <row r="35" spans="2:12" ht="16.5">
      <c r="B35" s="617">
        <v>20</v>
      </c>
      <c r="C35" s="246" t="s">
        <v>199</v>
      </c>
      <c r="D35" s="618">
        <v>8.0000000000000004E-4</v>
      </c>
      <c r="E35" s="618">
        <v>1.0999999999999999E-2</v>
      </c>
      <c r="F35" s="618">
        <v>2.12E-2</v>
      </c>
      <c r="G35" s="618">
        <v>3.3999999999999998E-3</v>
      </c>
      <c r="H35" s="618" t="s">
        <v>200</v>
      </c>
      <c r="I35" s="249" t="s">
        <v>172</v>
      </c>
      <c r="J35" s="618" t="s">
        <v>173</v>
      </c>
      <c r="K35" s="618" t="s">
        <v>201</v>
      </c>
      <c r="L35" s="630" t="s">
        <v>175</v>
      </c>
    </row>
    <row r="36" spans="2:12" ht="16.5">
      <c r="B36" s="617">
        <v>21</v>
      </c>
      <c r="C36" s="248" t="s">
        <v>202</v>
      </c>
      <c r="D36" s="249">
        <v>2.9999999999999997E-4</v>
      </c>
      <c r="E36" s="249">
        <v>0.2412</v>
      </c>
      <c r="F36" s="249">
        <v>0.48209999999999997</v>
      </c>
      <c r="G36" s="249">
        <v>8.0299999999999996E-2</v>
      </c>
      <c r="H36" s="249" t="s">
        <v>177</v>
      </c>
      <c r="I36" s="249" t="s">
        <v>172</v>
      </c>
      <c r="J36" s="249" t="s">
        <v>173</v>
      </c>
      <c r="K36" s="249" t="s">
        <v>203</v>
      </c>
      <c r="L36" s="629" t="s">
        <v>175</v>
      </c>
    </row>
    <row r="37" spans="2:12" ht="16.5">
      <c r="B37" s="617">
        <v>22</v>
      </c>
      <c r="C37" s="246" t="s">
        <v>204</v>
      </c>
      <c r="D37" s="618">
        <v>8.9999999999999998E-4</v>
      </c>
      <c r="E37" s="618">
        <v>0.2019</v>
      </c>
      <c r="F37" s="618">
        <v>0.40289999999999998</v>
      </c>
      <c r="G37" s="618">
        <v>6.7000000000000004E-2</v>
      </c>
      <c r="H37" s="618" t="s">
        <v>177</v>
      </c>
      <c r="I37" s="249" t="s">
        <v>172</v>
      </c>
      <c r="J37" s="618" t="s">
        <v>173</v>
      </c>
      <c r="K37" s="618" t="s">
        <v>203</v>
      </c>
      <c r="L37" s="629" t="s">
        <v>175</v>
      </c>
    </row>
    <row r="38" spans="2:12" ht="16.5">
      <c r="B38" s="617">
        <v>23</v>
      </c>
      <c r="C38" s="248" t="s">
        <v>205</v>
      </c>
      <c r="D38" s="249">
        <v>0</v>
      </c>
      <c r="E38" s="249">
        <v>0.75</v>
      </c>
      <c r="F38" s="249">
        <v>1.5</v>
      </c>
      <c r="G38" s="249">
        <v>0.25</v>
      </c>
      <c r="H38" s="249" t="s">
        <v>182</v>
      </c>
      <c r="I38" s="249" t="s">
        <v>172</v>
      </c>
      <c r="J38" s="249" t="s">
        <v>173</v>
      </c>
      <c r="K38" s="249" t="s">
        <v>203</v>
      </c>
      <c r="L38" s="629" t="s">
        <v>175</v>
      </c>
    </row>
    <row r="39" spans="2:12" ht="16.5">
      <c r="B39" s="617">
        <v>24</v>
      </c>
      <c r="C39" s="246" t="s">
        <v>206</v>
      </c>
      <c r="D39" s="618">
        <v>4.0000000000000001E-3</v>
      </c>
      <c r="E39" s="618">
        <v>0.748</v>
      </c>
      <c r="F39" s="618">
        <v>1.492</v>
      </c>
      <c r="G39" s="618">
        <v>0.248</v>
      </c>
      <c r="H39" s="618" t="s">
        <v>182</v>
      </c>
      <c r="I39" s="249" t="s">
        <v>172</v>
      </c>
      <c r="J39" s="618" t="s">
        <v>173</v>
      </c>
      <c r="K39" s="618" t="s">
        <v>203</v>
      </c>
      <c r="L39" s="629" t="s">
        <v>175</v>
      </c>
    </row>
    <row r="40" spans="2:12" ht="16.5">
      <c r="B40" s="617">
        <v>25</v>
      </c>
      <c r="C40" s="248" t="s">
        <v>207</v>
      </c>
      <c r="D40" s="249">
        <v>-0.48749999999999999</v>
      </c>
      <c r="E40" s="249">
        <v>0.33</v>
      </c>
      <c r="F40" s="249">
        <v>1.1475</v>
      </c>
      <c r="G40" s="249">
        <v>0.27250000000000002</v>
      </c>
      <c r="H40" s="249" t="s">
        <v>171</v>
      </c>
      <c r="I40" s="249" t="s">
        <v>172</v>
      </c>
      <c r="J40" s="249" t="s">
        <v>173</v>
      </c>
      <c r="K40" s="249" t="s">
        <v>203</v>
      </c>
      <c r="L40" s="629" t="s">
        <v>175</v>
      </c>
    </row>
    <row r="41" spans="2:12" ht="16.5">
      <c r="B41" s="617">
        <v>26</v>
      </c>
      <c r="C41" s="246" t="s">
        <v>208</v>
      </c>
      <c r="D41" s="618">
        <v>-0.84789999999999999</v>
      </c>
      <c r="E41" s="618">
        <v>0.25</v>
      </c>
      <c r="F41" s="618">
        <v>1.3479000000000001</v>
      </c>
      <c r="G41" s="618">
        <v>0.36599999999999999</v>
      </c>
      <c r="H41" s="618" t="s">
        <v>171</v>
      </c>
      <c r="I41" s="249" t="s">
        <v>172</v>
      </c>
      <c r="J41" s="618" t="s">
        <v>173</v>
      </c>
      <c r="K41" s="618" t="s">
        <v>203</v>
      </c>
      <c r="L41" s="629" t="s">
        <v>175</v>
      </c>
    </row>
    <row r="42" spans="2:12" ht="16.5">
      <c r="B42" s="617">
        <v>27</v>
      </c>
      <c r="C42" s="248" t="s">
        <v>209</v>
      </c>
      <c r="D42" s="249">
        <v>0</v>
      </c>
      <c r="E42" s="249">
        <v>0.36</v>
      </c>
      <c r="F42" s="249">
        <v>0.72</v>
      </c>
      <c r="G42" s="249">
        <v>0.12</v>
      </c>
      <c r="H42" s="249" t="s">
        <v>200</v>
      </c>
      <c r="I42" s="249" t="s">
        <v>172</v>
      </c>
      <c r="J42" s="249" t="s">
        <v>173</v>
      </c>
      <c r="K42" s="249" t="s">
        <v>203</v>
      </c>
      <c r="L42" s="629" t="s">
        <v>175</v>
      </c>
    </row>
    <row r="43" spans="2:12" ht="33">
      <c r="B43" s="617">
        <v>28</v>
      </c>
      <c r="C43" s="246" t="s">
        <v>210</v>
      </c>
      <c r="D43" s="618">
        <v>0</v>
      </c>
      <c r="E43" s="618">
        <v>1.2</v>
      </c>
      <c r="F43" s="618">
        <v>2.4</v>
      </c>
      <c r="G43" s="618">
        <v>0.4</v>
      </c>
      <c r="H43" s="618" t="s">
        <v>200</v>
      </c>
      <c r="I43" s="249" t="s">
        <v>172</v>
      </c>
      <c r="J43" s="618" t="s">
        <v>173</v>
      </c>
      <c r="K43" s="618" t="s">
        <v>203</v>
      </c>
      <c r="L43" s="629" t="s">
        <v>175</v>
      </c>
    </row>
    <row r="44" spans="2:12" ht="16.5">
      <c r="B44" s="617">
        <v>29</v>
      </c>
      <c r="C44" s="248" t="s">
        <v>211</v>
      </c>
      <c r="D44" s="249">
        <v>2.0000000000000001E-4</v>
      </c>
      <c r="E44" s="249">
        <v>0.2</v>
      </c>
      <c r="F44" s="249">
        <v>0.39979999999999999</v>
      </c>
      <c r="G44" s="249">
        <v>6.6600000000000006E-2</v>
      </c>
      <c r="H44" s="249" t="s">
        <v>200</v>
      </c>
      <c r="I44" s="249" t="s">
        <v>172</v>
      </c>
      <c r="J44" s="249" t="s">
        <v>173</v>
      </c>
      <c r="K44" s="249" t="s">
        <v>203</v>
      </c>
      <c r="L44" s="629" t="s">
        <v>175</v>
      </c>
    </row>
    <row r="45" spans="2:12" ht="33">
      <c r="B45" s="617">
        <v>30</v>
      </c>
      <c r="C45" s="246" t="s">
        <v>212</v>
      </c>
      <c r="D45" s="618">
        <v>2E-3</v>
      </c>
      <c r="E45" s="618">
        <v>0.92</v>
      </c>
      <c r="F45" s="618">
        <v>1.8380000000000001</v>
      </c>
      <c r="G45" s="618">
        <v>0.30599999999999999</v>
      </c>
      <c r="H45" s="618" t="s">
        <v>200</v>
      </c>
      <c r="I45" s="249" t="s">
        <v>172</v>
      </c>
      <c r="J45" s="618" t="s">
        <v>173</v>
      </c>
      <c r="K45" s="618" t="s">
        <v>203</v>
      </c>
      <c r="L45" s="629" t="s">
        <v>175</v>
      </c>
    </row>
    <row r="46" spans="2:12" ht="16.5">
      <c r="B46" s="617">
        <v>31</v>
      </c>
      <c r="C46" s="248" t="s">
        <v>213</v>
      </c>
      <c r="D46" s="249">
        <v>-0.93269999999999997</v>
      </c>
      <c r="E46" s="249">
        <v>-0.22900000000000001</v>
      </c>
      <c r="F46" s="249">
        <v>0.4748</v>
      </c>
      <c r="G46" s="249">
        <v>0.2346</v>
      </c>
      <c r="H46" s="249" t="s">
        <v>171</v>
      </c>
      <c r="I46" s="249" t="s">
        <v>172</v>
      </c>
      <c r="J46" s="249" t="s">
        <v>173</v>
      </c>
      <c r="K46" s="249" t="s">
        <v>214</v>
      </c>
      <c r="L46" s="629" t="s">
        <v>175</v>
      </c>
    </row>
    <row r="47" spans="2:12" ht="16.5">
      <c r="B47" s="617">
        <v>32</v>
      </c>
      <c r="C47" s="246" t="s">
        <v>215</v>
      </c>
      <c r="D47" s="618">
        <v>0</v>
      </c>
      <c r="E47" s="618">
        <v>2.7E-2</v>
      </c>
      <c r="F47" s="618">
        <v>5.3999999999999999E-2</v>
      </c>
      <c r="G47" s="618">
        <v>8.9999999999999993E-3</v>
      </c>
      <c r="H47" s="618" t="s">
        <v>171</v>
      </c>
      <c r="I47" s="618" t="s">
        <v>172</v>
      </c>
      <c r="J47" s="618" t="s">
        <v>173</v>
      </c>
      <c r="K47" s="618" t="s">
        <v>214</v>
      </c>
      <c r="L47" s="246" t="s">
        <v>175</v>
      </c>
    </row>
    <row r="48" spans="2:12" ht="16.5">
      <c r="B48" s="617">
        <v>34</v>
      </c>
      <c r="C48" s="246" t="s">
        <v>216</v>
      </c>
      <c r="D48" s="618">
        <v>-0.3</v>
      </c>
      <c r="E48" s="618">
        <v>4.4999999999999997E-3</v>
      </c>
      <c r="F48" s="618">
        <v>0.3</v>
      </c>
      <c r="G48" s="618">
        <v>0.13070000000000001</v>
      </c>
      <c r="H48" s="618" t="s">
        <v>171</v>
      </c>
      <c r="I48" s="618" t="s">
        <v>172</v>
      </c>
      <c r="J48" s="618" t="s">
        <v>173</v>
      </c>
      <c r="K48" s="618" t="s">
        <v>217</v>
      </c>
      <c r="L48" s="246" t="s">
        <v>175</v>
      </c>
    </row>
    <row r="49" spans="2:12" ht="16.5">
      <c r="B49" s="617">
        <v>35</v>
      </c>
      <c r="C49" s="248" t="s">
        <v>218</v>
      </c>
      <c r="D49" s="249">
        <v>3.5099999999999999E-2</v>
      </c>
      <c r="E49" s="249">
        <v>0.27179999999999999</v>
      </c>
      <c r="F49" s="249">
        <v>0.50849999999999995</v>
      </c>
      <c r="G49" s="249">
        <v>7.8899999999999998E-2</v>
      </c>
      <c r="H49" s="249" t="s">
        <v>177</v>
      </c>
      <c r="I49" s="249" t="s">
        <v>172</v>
      </c>
      <c r="J49" s="249" t="s">
        <v>173</v>
      </c>
      <c r="K49" s="249" t="s">
        <v>217</v>
      </c>
      <c r="L49" s="248" t="s">
        <v>175</v>
      </c>
    </row>
    <row r="50" spans="2:12" ht="16.5">
      <c r="B50" s="617">
        <v>36</v>
      </c>
      <c r="C50" s="246" t="s">
        <v>219</v>
      </c>
      <c r="D50" s="618">
        <v>0</v>
      </c>
      <c r="E50" s="618">
        <v>0.86399999999999999</v>
      </c>
      <c r="F50" s="618">
        <v>1.8532</v>
      </c>
      <c r="G50" s="618">
        <v>0.32969999999999999</v>
      </c>
      <c r="H50" s="618" t="s">
        <v>177</v>
      </c>
      <c r="I50" s="618" t="s">
        <v>172</v>
      </c>
      <c r="J50" s="618" t="s">
        <v>173</v>
      </c>
      <c r="K50" s="618" t="s">
        <v>217</v>
      </c>
      <c r="L50" s="629" t="s">
        <v>175</v>
      </c>
    </row>
    <row r="51" spans="2:12" ht="16.5">
      <c r="B51" s="617">
        <v>37</v>
      </c>
      <c r="C51" s="248" t="s">
        <v>220</v>
      </c>
      <c r="D51" s="249">
        <v>0</v>
      </c>
      <c r="E51" s="249">
        <v>0.46639999999999998</v>
      </c>
      <c r="F51" s="249">
        <v>1.1807000000000001</v>
      </c>
      <c r="G51" s="249">
        <v>0.23810000000000001</v>
      </c>
      <c r="H51" s="249" t="s">
        <v>177</v>
      </c>
      <c r="I51" s="249" t="s">
        <v>172</v>
      </c>
      <c r="J51" s="249" t="s">
        <v>173</v>
      </c>
      <c r="K51" s="249" t="s">
        <v>217</v>
      </c>
      <c r="L51" s="629" t="s">
        <v>175</v>
      </c>
    </row>
    <row r="52" spans="2:12" ht="16.5">
      <c r="B52" s="617">
        <v>38</v>
      </c>
      <c r="C52" s="246" t="s">
        <v>221</v>
      </c>
      <c r="D52" s="618">
        <v>0.48520000000000002</v>
      </c>
      <c r="E52" s="618">
        <v>0.66900000000000004</v>
      </c>
      <c r="F52" s="618">
        <v>0.85270000000000001</v>
      </c>
      <c r="G52" s="618">
        <v>6.1199999999999997E-2</v>
      </c>
      <c r="H52" s="618" t="s">
        <v>182</v>
      </c>
      <c r="I52" s="618" t="s">
        <v>172</v>
      </c>
      <c r="J52" s="618" t="s">
        <v>173</v>
      </c>
      <c r="K52" s="618" t="s">
        <v>217</v>
      </c>
      <c r="L52" s="246" t="s">
        <v>175</v>
      </c>
    </row>
    <row r="53" spans="2:12" ht="16.5">
      <c r="B53" s="617">
        <v>39</v>
      </c>
      <c r="C53" s="248" t="s">
        <v>222</v>
      </c>
      <c r="D53" s="249">
        <v>0.29799999999999999</v>
      </c>
      <c r="E53" s="249">
        <v>0.48199999999999998</v>
      </c>
      <c r="F53" s="249">
        <v>0.66610000000000003</v>
      </c>
      <c r="G53" s="249">
        <v>6.1400000000000003E-2</v>
      </c>
      <c r="H53" s="249" t="s">
        <v>182</v>
      </c>
      <c r="I53" s="249" t="s">
        <v>172</v>
      </c>
      <c r="J53" s="249" t="s">
        <v>173</v>
      </c>
      <c r="K53" s="249" t="s">
        <v>217</v>
      </c>
      <c r="L53" s="629" t="s">
        <v>175</v>
      </c>
    </row>
    <row r="54" spans="2:12" ht="16.5">
      <c r="B54" s="617">
        <v>40</v>
      </c>
      <c r="C54" s="246" t="s">
        <v>223</v>
      </c>
      <c r="D54" s="618">
        <v>0</v>
      </c>
      <c r="E54" s="618">
        <v>9.8689999999999998</v>
      </c>
      <c r="F54" s="618">
        <v>21.175999999999998</v>
      </c>
      <c r="G54" s="618">
        <v>3.2890000000000001</v>
      </c>
      <c r="H54" s="618" t="s">
        <v>224</v>
      </c>
      <c r="I54" s="618" t="s">
        <v>172</v>
      </c>
      <c r="J54" s="618" t="s">
        <v>173</v>
      </c>
      <c r="K54" s="618" t="s">
        <v>201</v>
      </c>
      <c r="L54" s="629" t="s">
        <v>175</v>
      </c>
    </row>
    <row r="55" spans="2:12" ht="16.5">
      <c r="B55" s="617">
        <v>41</v>
      </c>
      <c r="C55" s="248" t="s">
        <v>225</v>
      </c>
      <c r="D55" s="249">
        <v>0</v>
      </c>
      <c r="E55" s="249">
        <v>7.5030000000000001</v>
      </c>
      <c r="F55" s="249">
        <v>16.0824</v>
      </c>
      <c r="G55" s="249">
        <v>2.5009999999999999</v>
      </c>
      <c r="H55" s="249" t="s">
        <v>224</v>
      </c>
      <c r="I55" s="249" t="s">
        <v>172</v>
      </c>
      <c r="J55" s="249" t="s">
        <v>173</v>
      </c>
      <c r="K55" s="249" t="s">
        <v>201</v>
      </c>
      <c r="L55" s="629" t="s">
        <v>175</v>
      </c>
    </row>
    <row r="56" spans="2:12" ht="16.5">
      <c r="B56" s="617">
        <v>42</v>
      </c>
      <c r="C56" s="248" t="s">
        <v>226</v>
      </c>
      <c r="D56" s="249">
        <v>0</v>
      </c>
      <c r="E56" s="249">
        <v>7.7510000000000003</v>
      </c>
      <c r="F56" s="249">
        <v>21.382999999999999</v>
      </c>
      <c r="G56" s="249">
        <v>2.5836000000000001</v>
      </c>
      <c r="H56" s="249" t="s">
        <v>224</v>
      </c>
      <c r="I56" s="249" t="s">
        <v>172</v>
      </c>
      <c r="J56" s="249" t="s">
        <v>173</v>
      </c>
      <c r="K56" s="249" t="s">
        <v>201</v>
      </c>
      <c r="L56" s="629" t="s">
        <v>175</v>
      </c>
    </row>
    <row r="57" spans="2:12" ht="16.5">
      <c r="B57" s="617">
        <v>43</v>
      </c>
      <c r="C57" s="248" t="s">
        <v>227</v>
      </c>
      <c r="D57" s="249">
        <v>0</v>
      </c>
      <c r="E57" s="249">
        <v>4.3840000000000003</v>
      </c>
      <c r="F57" s="249">
        <v>10.7986</v>
      </c>
      <c r="G57" s="249">
        <v>1.4613</v>
      </c>
      <c r="H57" s="249" t="s">
        <v>224</v>
      </c>
      <c r="I57" s="249" t="s">
        <v>172</v>
      </c>
      <c r="J57" s="249" t="s">
        <v>173</v>
      </c>
      <c r="K57" s="249" t="s">
        <v>201</v>
      </c>
      <c r="L57" s="629" t="s">
        <v>175</v>
      </c>
    </row>
    <row r="58" spans="2:12" ht="16.5">
      <c r="B58" s="617">
        <v>44</v>
      </c>
      <c r="C58" s="248" t="s">
        <v>228</v>
      </c>
      <c r="D58" s="249">
        <v>0</v>
      </c>
      <c r="E58" s="249">
        <v>5.0599999999999999E-2</v>
      </c>
      <c r="F58" s="249">
        <v>0.15440000000000001</v>
      </c>
      <c r="G58" s="249">
        <v>3.4599999999999999E-2</v>
      </c>
      <c r="H58" s="249" t="s">
        <v>200</v>
      </c>
      <c r="I58" s="249" t="s">
        <v>172</v>
      </c>
      <c r="J58" s="249" t="s">
        <v>173</v>
      </c>
      <c r="K58" s="249" t="s">
        <v>229</v>
      </c>
      <c r="L58" s="629" t="s">
        <v>175</v>
      </c>
    </row>
    <row r="59" spans="2:12" ht="16.5">
      <c r="B59" s="617">
        <v>45</v>
      </c>
      <c r="C59" s="248" t="s">
        <v>230</v>
      </c>
      <c r="D59" s="249">
        <v>0</v>
      </c>
      <c r="E59" s="249">
        <v>2.3599999999999999E-2</v>
      </c>
      <c r="F59" s="249">
        <v>5.6800000000000003E-2</v>
      </c>
      <c r="G59" s="249">
        <v>1.11E-2</v>
      </c>
      <c r="H59" s="249" t="s">
        <v>177</v>
      </c>
      <c r="I59" s="249" t="s">
        <v>172</v>
      </c>
      <c r="J59" s="249" t="s">
        <v>231</v>
      </c>
      <c r="K59" s="249" t="s">
        <v>214</v>
      </c>
      <c r="L59" s="629" t="s">
        <v>175</v>
      </c>
    </row>
    <row r="60" spans="2:12" ht="16.5">
      <c r="B60" s="617">
        <v>46</v>
      </c>
      <c r="C60" s="246" t="s">
        <v>232</v>
      </c>
      <c r="D60" s="618">
        <v>0</v>
      </c>
      <c r="E60" s="618">
        <v>2.53E-2</v>
      </c>
      <c r="F60" s="618">
        <v>7.8399999999999997E-2</v>
      </c>
      <c r="G60" s="618">
        <v>1.77E-2</v>
      </c>
      <c r="H60" s="618" t="s">
        <v>182</v>
      </c>
      <c r="I60" s="618" t="s">
        <v>172</v>
      </c>
      <c r="J60" s="618" t="s">
        <v>173</v>
      </c>
      <c r="K60" s="618" t="s">
        <v>214</v>
      </c>
      <c r="L60" s="630" t="s">
        <v>175</v>
      </c>
    </row>
    <row r="61" spans="2:12" ht="16.5">
      <c r="B61" s="617">
        <v>47</v>
      </c>
      <c r="C61" s="248" t="s">
        <v>233</v>
      </c>
      <c r="D61" s="249">
        <v>-0.94499999999999995</v>
      </c>
      <c r="E61" s="249">
        <v>-0.24099999999999999</v>
      </c>
      <c r="F61" s="249">
        <v>0.46300000000000002</v>
      </c>
      <c r="G61" s="249">
        <v>0.2346</v>
      </c>
      <c r="H61" s="249" t="s">
        <v>171</v>
      </c>
      <c r="I61" s="249" t="s">
        <v>172</v>
      </c>
      <c r="J61" s="249" t="s">
        <v>173</v>
      </c>
      <c r="K61" s="249" t="s">
        <v>214</v>
      </c>
      <c r="L61" s="629" t="s">
        <v>175</v>
      </c>
    </row>
    <row r="62" spans="2:12" ht="16.5">
      <c r="B62" s="617"/>
      <c r="C62" s="248"/>
      <c r="D62" s="249"/>
      <c r="E62" s="249"/>
      <c r="F62" s="249"/>
      <c r="G62" s="249"/>
      <c r="H62" s="249"/>
      <c r="I62" s="249"/>
      <c r="J62" s="249"/>
      <c r="K62" s="249"/>
      <c r="L62" s="629"/>
    </row>
    <row r="63" spans="2:12" ht="16.5">
      <c r="B63" s="619"/>
      <c r="C63" s="620"/>
      <c r="D63" s="619"/>
      <c r="E63" s="619"/>
      <c r="F63" s="619"/>
      <c r="G63" s="621"/>
      <c r="H63" s="622"/>
      <c r="I63" s="622"/>
      <c r="J63" s="622"/>
      <c r="K63" s="622"/>
      <c r="L63" s="631"/>
    </row>
    <row r="64" spans="2:12" ht="16.5">
      <c r="B64" s="614" t="s">
        <v>159</v>
      </c>
      <c r="C64" s="614" t="s">
        <v>234</v>
      </c>
      <c r="D64" s="614" t="s">
        <v>161</v>
      </c>
      <c r="E64" s="614" t="s">
        <v>162</v>
      </c>
      <c r="F64" s="615" t="s">
        <v>163</v>
      </c>
      <c r="G64" s="749" t="s">
        <v>164</v>
      </c>
      <c r="H64" s="750"/>
      <c r="I64" s="749" t="s">
        <v>165</v>
      </c>
      <c r="J64" s="750"/>
    </row>
    <row r="65" spans="2:12" ht="33">
      <c r="B65" s="629">
        <v>48</v>
      </c>
      <c r="C65" s="248" t="s">
        <v>235</v>
      </c>
      <c r="D65" s="249" t="s">
        <v>171</v>
      </c>
      <c r="E65" s="629" t="s">
        <v>236</v>
      </c>
      <c r="F65" s="629" t="s">
        <v>173</v>
      </c>
      <c r="G65" s="751" t="s">
        <v>237</v>
      </c>
      <c r="H65" s="752"/>
      <c r="I65" s="753" t="s">
        <v>238</v>
      </c>
      <c r="J65" s="754"/>
    </row>
    <row r="66" spans="2:12" ht="33">
      <c r="B66" s="629">
        <v>49</v>
      </c>
      <c r="C66" s="618" t="s">
        <v>239</v>
      </c>
      <c r="D66" s="618" t="s">
        <v>171</v>
      </c>
      <c r="E66" s="632" t="s">
        <v>236</v>
      </c>
      <c r="F66" s="633" t="s">
        <v>173</v>
      </c>
      <c r="G66" s="755" t="s">
        <v>240</v>
      </c>
      <c r="H66" s="756"/>
      <c r="I66" s="757" t="s">
        <v>238</v>
      </c>
      <c r="J66" s="758"/>
    </row>
    <row r="67" spans="2:12" ht="33">
      <c r="B67" s="629">
        <v>50</v>
      </c>
      <c r="C67" s="248" t="s">
        <v>241</v>
      </c>
      <c r="D67" s="249" t="s">
        <v>171</v>
      </c>
      <c r="E67" s="629" t="s">
        <v>236</v>
      </c>
      <c r="F67" s="629" t="s">
        <v>173</v>
      </c>
      <c r="G67" s="753" t="s">
        <v>242</v>
      </c>
      <c r="H67" s="754"/>
      <c r="I67" s="753" t="s">
        <v>238</v>
      </c>
      <c r="J67" s="754"/>
    </row>
    <row r="68" spans="2:12" ht="33">
      <c r="B68" s="629">
        <v>51</v>
      </c>
      <c r="C68" s="246" t="s">
        <v>243</v>
      </c>
      <c r="D68" s="618" t="s">
        <v>171</v>
      </c>
      <c r="E68" s="633" t="s">
        <v>236</v>
      </c>
      <c r="F68" s="633" t="s">
        <v>173</v>
      </c>
      <c r="G68" s="755" t="s">
        <v>229</v>
      </c>
      <c r="H68" s="756"/>
      <c r="I68" s="759" t="s">
        <v>238</v>
      </c>
      <c r="J68" s="760"/>
    </row>
    <row r="69" spans="2:12" ht="16.5">
      <c r="B69" s="629">
        <v>52</v>
      </c>
      <c r="C69" s="634" t="s">
        <v>244</v>
      </c>
      <c r="D69" s="634" t="s">
        <v>171</v>
      </c>
      <c r="E69" s="629" t="s">
        <v>236</v>
      </c>
      <c r="F69" s="629" t="s">
        <v>173</v>
      </c>
      <c r="G69" s="751" t="s">
        <v>201</v>
      </c>
      <c r="H69" s="752"/>
      <c r="I69" s="753" t="s">
        <v>238</v>
      </c>
      <c r="J69" s="754"/>
    </row>
    <row r="70" spans="2:12" ht="16.5">
      <c r="B70" s="629">
        <v>53</v>
      </c>
      <c r="C70" s="246" t="s">
        <v>245</v>
      </c>
      <c r="D70" s="618" t="s">
        <v>171</v>
      </c>
      <c r="E70" s="635" t="s">
        <v>236</v>
      </c>
      <c r="F70" s="635" t="s">
        <v>173</v>
      </c>
      <c r="G70" s="755" t="s">
        <v>246</v>
      </c>
      <c r="H70" s="756"/>
      <c r="I70" s="761" t="s">
        <v>238</v>
      </c>
      <c r="J70" s="756"/>
    </row>
    <row r="71" spans="2:12" ht="16.5">
      <c r="B71" s="629">
        <v>54</v>
      </c>
      <c r="C71" s="248" t="s">
        <v>247</v>
      </c>
      <c r="D71" s="634" t="s">
        <v>171</v>
      </c>
      <c r="E71" s="629" t="s">
        <v>236</v>
      </c>
      <c r="F71" s="629" t="s">
        <v>173</v>
      </c>
      <c r="G71" s="751" t="s">
        <v>248</v>
      </c>
      <c r="H71" s="752"/>
      <c r="I71" s="753" t="s">
        <v>238</v>
      </c>
      <c r="J71" s="754"/>
    </row>
    <row r="72" spans="2:12" ht="16.5">
      <c r="B72" s="629">
        <v>55</v>
      </c>
      <c r="C72" s="246" t="s">
        <v>249</v>
      </c>
      <c r="D72" s="618" t="s">
        <v>171</v>
      </c>
      <c r="E72" s="635" t="s">
        <v>236</v>
      </c>
      <c r="F72" s="635" t="s">
        <v>173</v>
      </c>
      <c r="G72" s="755" t="s">
        <v>250</v>
      </c>
      <c r="H72" s="756"/>
      <c r="I72" s="761" t="s">
        <v>238</v>
      </c>
      <c r="J72" s="756"/>
    </row>
    <row r="73" spans="2:12" ht="16.5">
      <c r="B73" s="629">
        <v>56</v>
      </c>
      <c r="C73" s="248" t="s">
        <v>251</v>
      </c>
      <c r="D73" s="634" t="s">
        <v>171</v>
      </c>
      <c r="E73" s="629" t="s">
        <v>236</v>
      </c>
      <c r="F73" s="629" t="s">
        <v>173</v>
      </c>
      <c r="G73" s="751" t="s">
        <v>250</v>
      </c>
      <c r="H73" s="752"/>
      <c r="I73" s="753" t="s">
        <v>238</v>
      </c>
      <c r="J73" s="754"/>
    </row>
    <row r="74" spans="2:12" ht="16.5">
      <c r="B74" s="629">
        <v>57</v>
      </c>
      <c r="C74" s="246" t="s">
        <v>252</v>
      </c>
      <c r="D74" s="618" t="s">
        <v>171</v>
      </c>
      <c r="E74" s="635" t="s">
        <v>236</v>
      </c>
      <c r="F74" s="635" t="s">
        <v>173</v>
      </c>
      <c r="G74" s="755" t="s">
        <v>250</v>
      </c>
      <c r="H74" s="756"/>
      <c r="I74" s="761" t="s">
        <v>238</v>
      </c>
      <c r="J74" s="756"/>
    </row>
    <row r="75" spans="2:12" ht="16.5">
      <c r="B75" s="629">
        <v>58</v>
      </c>
      <c r="C75" s="629" t="s">
        <v>253</v>
      </c>
      <c r="D75" s="634" t="s">
        <v>171</v>
      </c>
      <c r="E75" s="629" t="s">
        <v>236</v>
      </c>
      <c r="F75" s="629" t="s">
        <v>173</v>
      </c>
      <c r="G75" s="751" t="s">
        <v>246</v>
      </c>
      <c r="H75" s="752"/>
      <c r="I75" s="753" t="s">
        <v>238</v>
      </c>
      <c r="J75" s="754"/>
    </row>
    <row r="76" spans="2:12" ht="16.5">
      <c r="B76" s="629">
        <v>59</v>
      </c>
      <c r="C76" s="246" t="s">
        <v>254</v>
      </c>
      <c r="D76" s="618" t="s">
        <v>171</v>
      </c>
      <c r="E76" s="635" t="s">
        <v>236</v>
      </c>
      <c r="F76" s="635" t="s">
        <v>173</v>
      </c>
      <c r="G76" s="755" t="s">
        <v>246</v>
      </c>
      <c r="H76" s="756"/>
      <c r="I76" s="757" t="s">
        <v>238</v>
      </c>
      <c r="J76" s="758"/>
    </row>
    <row r="77" spans="2:12" ht="16.5">
      <c r="B77" s="629">
        <v>60</v>
      </c>
      <c r="C77" s="248" t="s">
        <v>255</v>
      </c>
      <c r="D77" s="249" t="s">
        <v>177</v>
      </c>
      <c r="E77" s="635" t="s">
        <v>236</v>
      </c>
      <c r="F77" s="635" t="s">
        <v>173</v>
      </c>
      <c r="G77" s="762" t="s">
        <v>189</v>
      </c>
      <c r="H77" s="763"/>
      <c r="I77" s="757" t="s">
        <v>238</v>
      </c>
      <c r="J77" s="758"/>
      <c r="K77" s="639"/>
      <c r="L77" s="639"/>
    </row>
    <row r="78" spans="2:12" ht="16.5">
      <c r="B78" s="629">
        <v>61</v>
      </c>
      <c r="C78" s="246" t="s">
        <v>256</v>
      </c>
      <c r="D78" s="618" t="s">
        <v>177</v>
      </c>
      <c r="E78" s="635" t="s">
        <v>236</v>
      </c>
      <c r="F78" s="635" t="s">
        <v>173</v>
      </c>
      <c r="G78" s="762" t="s">
        <v>189</v>
      </c>
      <c r="H78" s="763"/>
      <c r="I78" s="757" t="s">
        <v>238</v>
      </c>
      <c r="J78" s="758"/>
      <c r="K78" s="639"/>
      <c r="L78" s="639"/>
    </row>
    <row r="79" spans="2:12" ht="16.5">
      <c r="B79" s="629">
        <v>62</v>
      </c>
      <c r="C79" s="248" t="s">
        <v>257</v>
      </c>
      <c r="D79" s="249" t="s">
        <v>177</v>
      </c>
      <c r="E79" s="635" t="s">
        <v>236</v>
      </c>
      <c r="F79" s="635" t="s">
        <v>173</v>
      </c>
      <c r="G79" s="762" t="s">
        <v>189</v>
      </c>
      <c r="H79" s="763"/>
      <c r="I79" s="757" t="s">
        <v>238</v>
      </c>
      <c r="J79" s="758"/>
      <c r="K79" s="639"/>
      <c r="L79" s="639"/>
    </row>
    <row r="80" spans="2:12" ht="16.5">
      <c r="B80" s="629">
        <v>63</v>
      </c>
      <c r="C80" s="246" t="s">
        <v>258</v>
      </c>
      <c r="D80" s="618" t="s">
        <v>182</v>
      </c>
      <c r="E80" s="635" t="s">
        <v>236</v>
      </c>
      <c r="F80" s="635" t="s">
        <v>173</v>
      </c>
      <c r="G80" s="762" t="s">
        <v>189</v>
      </c>
      <c r="H80" s="763"/>
      <c r="I80" s="757" t="s">
        <v>238</v>
      </c>
      <c r="J80" s="758"/>
      <c r="K80" s="639"/>
      <c r="L80" s="639"/>
    </row>
    <row r="81" spans="2:12" ht="16.5">
      <c r="B81" s="629">
        <v>64</v>
      </c>
      <c r="C81" s="248" t="s">
        <v>259</v>
      </c>
      <c r="D81" s="618" t="s">
        <v>182</v>
      </c>
      <c r="E81" s="635" t="s">
        <v>236</v>
      </c>
      <c r="F81" s="635" t="s">
        <v>173</v>
      </c>
      <c r="G81" s="762" t="s">
        <v>189</v>
      </c>
      <c r="H81" s="763"/>
      <c r="I81" s="757" t="s">
        <v>238</v>
      </c>
      <c r="J81" s="758"/>
      <c r="K81" s="639"/>
      <c r="L81" s="639"/>
    </row>
    <row r="82" spans="2:12" ht="16.5">
      <c r="B82" s="629">
        <v>65</v>
      </c>
      <c r="C82" s="246" t="s">
        <v>260</v>
      </c>
      <c r="D82" s="618" t="s">
        <v>182</v>
      </c>
      <c r="E82" s="635" t="s">
        <v>236</v>
      </c>
      <c r="F82" s="635" t="s">
        <v>173</v>
      </c>
      <c r="G82" s="762" t="s">
        <v>189</v>
      </c>
      <c r="H82" s="763"/>
      <c r="I82" s="757" t="s">
        <v>238</v>
      </c>
      <c r="J82" s="758"/>
      <c r="K82" s="639"/>
      <c r="L82" s="639"/>
    </row>
    <row r="83" spans="2:12" ht="16.5">
      <c r="B83" s="629">
        <v>66</v>
      </c>
      <c r="C83" s="246" t="s">
        <v>261</v>
      </c>
      <c r="D83" s="618" t="s">
        <v>171</v>
      </c>
      <c r="E83" s="635" t="s">
        <v>236</v>
      </c>
      <c r="F83" s="635" t="s">
        <v>173</v>
      </c>
      <c r="G83" s="764" t="s">
        <v>217</v>
      </c>
      <c r="H83" s="765"/>
      <c r="I83" s="757" t="s">
        <v>238</v>
      </c>
      <c r="J83" s="758"/>
      <c r="K83" s="639"/>
      <c r="L83" s="639"/>
    </row>
    <row r="84" spans="2:12" ht="16.5">
      <c r="B84" s="629">
        <v>67</v>
      </c>
      <c r="C84" s="248" t="s">
        <v>262</v>
      </c>
      <c r="D84" s="249" t="s">
        <v>171</v>
      </c>
      <c r="E84" s="635" t="s">
        <v>236</v>
      </c>
      <c r="F84" s="635" t="s">
        <v>173</v>
      </c>
      <c r="G84" s="764" t="s">
        <v>263</v>
      </c>
      <c r="H84" s="765"/>
      <c r="I84" s="757" t="s">
        <v>238</v>
      </c>
      <c r="J84" s="758"/>
      <c r="K84" s="639"/>
      <c r="L84" s="639"/>
    </row>
    <row r="85" spans="2:12" ht="16.5">
      <c r="B85" s="629">
        <v>68</v>
      </c>
      <c r="C85" s="246" t="s">
        <v>264</v>
      </c>
      <c r="D85" s="618" t="s">
        <v>171</v>
      </c>
      <c r="E85" s="635" t="s">
        <v>236</v>
      </c>
      <c r="F85" s="635" t="s">
        <v>173</v>
      </c>
      <c r="G85" s="764" t="s">
        <v>265</v>
      </c>
      <c r="H85" s="765"/>
      <c r="I85" s="757" t="s">
        <v>238</v>
      </c>
      <c r="J85" s="758"/>
      <c r="K85" s="639"/>
      <c r="L85" s="639"/>
    </row>
    <row r="86" spans="2:12" ht="16.5">
      <c r="B86" s="629">
        <v>69</v>
      </c>
      <c r="C86" s="248" t="s">
        <v>266</v>
      </c>
      <c r="D86" s="249" t="s">
        <v>171</v>
      </c>
      <c r="E86" s="635" t="s">
        <v>236</v>
      </c>
      <c r="F86" s="635" t="s">
        <v>173</v>
      </c>
      <c r="G86" s="764" t="s">
        <v>250</v>
      </c>
      <c r="H86" s="765"/>
      <c r="I86" s="757" t="s">
        <v>238</v>
      </c>
      <c r="J86" s="758"/>
      <c r="K86" s="639"/>
      <c r="L86" s="639"/>
    </row>
    <row r="87" spans="2:12" ht="16.5">
      <c r="B87" s="629">
        <v>70</v>
      </c>
      <c r="C87" s="246" t="s">
        <v>267</v>
      </c>
      <c r="D87" s="618" t="s">
        <v>171</v>
      </c>
      <c r="E87" s="635" t="s">
        <v>236</v>
      </c>
      <c r="F87" s="635" t="s">
        <v>173</v>
      </c>
      <c r="G87" s="764" t="s">
        <v>250</v>
      </c>
      <c r="H87" s="765"/>
      <c r="I87" s="757" t="s">
        <v>238</v>
      </c>
      <c r="J87" s="758"/>
      <c r="K87" s="639"/>
      <c r="L87" s="639"/>
    </row>
    <row r="88" spans="2:12" ht="16.5">
      <c r="B88" s="629">
        <v>71</v>
      </c>
      <c r="C88" s="248" t="s">
        <v>268</v>
      </c>
      <c r="D88" s="249" t="s">
        <v>171</v>
      </c>
      <c r="E88" s="635" t="s">
        <v>236</v>
      </c>
      <c r="F88" s="635" t="s">
        <v>173</v>
      </c>
      <c r="G88" s="764" t="s">
        <v>250</v>
      </c>
      <c r="H88" s="765"/>
      <c r="I88" s="757" t="s">
        <v>238</v>
      </c>
      <c r="J88" s="758"/>
      <c r="K88" s="639"/>
      <c r="L88" s="639"/>
    </row>
    <row r="89" spans="2:12" ht="16.5">
      <c r="B89" s="629">
        <v>72</v>
      </c>
      <c r="C89" s="246" t="s">
        <v>269</v>
      </c>
      <c r="D89" s="618" t="s">
        <v>171</v>
      </c>
      <c r="E89" s="635" t="s">
        <v>236</v>
      </c>
      <c r="F89" s="635" t="s">
        <v>173</v>
      </c>
      <c r="G89" s="764" t="s">
        <v>270</v>
      </c>
      <c r="H89" s="765"/>
      <c r="I89" s="757" t="s">
        <v>238</v>
      </c>
      <c r="J89" s="758"/>
      <c r="K89" s="639"/>
      <c r="L89" s="639"/>
    </row>
    <row r="90" spans="2:12" ht="16.5">
      <c r="B90" s="629">
        <v>73</v>
      </c>
      <c r="C90" s="248" t="s">
        <v>271</v>
      </c>
      <c r="D90" s="249" t="s">
        <v>171</v>
      </c>
      <c r="E90" s="635" t="s">
        <v>236</v>
      </c>
      <c r="F90" s="635" t="s">
        <v>173</v>
      </c>
      <c r="G90" s="764" t="s">
        <v>272</v>
      </c>
      <c r="H90" s="765"/>
      <c r="I90" s="757" t="s">
        <v>238</v>
      </c>
      <c r="J90" s="758"/>
      <c r="K90" s="639"/>
      <c r="L90" s="639"/>
    </row>
    <row r="91" spans="2:12" ht="16.5">
      <c r="B91" s="629">
        <v>74</v>
      </c>
      <c r="C91" s="246" t="s">
        <v>273</v>
      </c>
      <c r="D91" s="618" t="s">
        <v>171</v>
      </c>
      <c r="E91" s="635" t="s">
        <v>236</v>
      </c>
      <c r="F91" s="635" t="s">
        <v>173</v>
      </c>
      <c r="G91" s="764" t="s">
        <v>272</v>
      </c>
      <c r="H91" s="765"/>
      <c r="I91" s="757" t="s">
        <v>238</v>
      </c>
      <c r="J91" s="758"/>
      <c r="K91" s="639"/>
      <c r="L91" s="639"/>
    </row>
    <row r="92" spans="2:12" ht="16.5">
      <c r="B92" s="629">
        <v>75</v>
      </c>
      <c r="C92" s="248" t="s">
        <v>274</v>
      </c>
      <c r="D92" s="249" t="s">
        <v>171</v>
      </c>
      <c r="E92" s="635" t="s">
        <v>236</v>
      </c>
      <c r="F92" s="635" t="s">
        <v>173</v>
      </c>
      <c r="G92" s="764" t="s">
        <v>178</v>
      </c>
      <c r="H92" s="765"/>
      <c r="I92" s="757" t="s">
        <v>238</v>
      </c>
      <c r="J92" s="758"/>
      <c r="K92" s="639"/>
      <c r="L92" s="639"/>
    </row>
    <row r="93" spans="2:12" ht="16.5">
      <c r="B93" s="629">
        <v>76</v>
      </c>
      <c r="C93" s="246" t="s">
        <v>275</v>
      </c>
      <c r="D93" s="618" t="s">
        <v>171</v>
      </c>
      <c r="E93" s="635" t="s">
        <v>236</v>
      </c>
      <c r="F93" s="635" t="s">
        <v>173</v>
      </c>
      <c r="G93" s="764" t="s">
        <v>178</v>
      </c>
      <c r="H93" s="765"/>
      <c r="I93" s="757" t="s">
        <v>238</v>
      </c>
      <c r="J93" s="758"/>
      <c r="K93" s="639"/>
      <c r="L93" s="639"/>
    </row>
    <row r="94" spans="2:12" ht="16.5">
      <c r="B94" s="629">
        <v>77</v>
      </c>
      <c r="C94" s="248" t="s">
        <v>276</v>
      </c>
      <c r="D94" s="249" t="s">
        <v>171</v>
      </c>
      <c r="E94" s="635" t="s">
        <v>236</v>
      </c>
      <c r="F94" s="635" t="s">
        <v>173</v>
      </c>
      <c r="G94" s="764" t="s">
        <v>178</v>
      </c>
      <c r="H94" s="765"/>
      <c r="I94" s="757" t="s">
        <v>238</v>
      </c>
      <c r="J94" s="758"/>
      <c r="K94" s="639"/>
      <c r="L94" s="639"/>
    </row>
    <row r="95" spans="2:12" ht="16.5">
      <c r="B95" s="629">
        <v>78</v>
      </c>
      <c r="C95" s="248" t="s">
        <v>277</v>
      </c>
      <c r="D95" s="249" t="s">
        <v>171</v>
      </c>
      <c r="E95" s="635" t="s">
        <v>236</v>
      </c>
      <c r="F95" s="635" t="s">
        <v>173</v>
      </c>
      <c r="G95" s="764" t="s">
        <v>189</v>
      </c>
      <c r="H95" s="765"/>
      <c r="I95" s="757" t="s">
        <v>238</v>
      </c>
      <c r="J95" s="758"/>
      <c r="K95" s="639"/>
      <c r="L95" s="639"/>
    </row>
    <row r="96" spans="2:12" ht="16.5">
      <c r="B96" s="629">
        <v>79</v>
      </c>
      <c r="C96" s="246" t="s">
        <v>278</v>
      </c>
      <c r="D96" s="618" t="s">
        <v>171</v>
      </c>
      <c r="E96" s="635" t="s">
        <v>236</v>
      </c>
      <c r="F96" s="635" t="s">
        <v>173</v>
      </c>
      <c r="G96" s="764" t="s">
        <v>189</v>
      </c>
      <c r="H96" s="765"/>
      <c r="I96" s="757" t="s">
        <v>238</v>
      </c>
      <c r="J96" s="758"/>
      <c r="K96" s="639"/>
      <c r="L96" s="639"/>
    </row>
    <row r="97" spans="2:12" ht="16.5">
      <c r="B97" s="629">
        <v>80</v>
      </c>
      <c r="C97" s="248" t="s">
        <v>279</v>
      </c>
      <c r="D97" s="249" t="s">
        <v>171</v>
      </c>
      <c r="E97" s="635" t="s">
        <v>236</v>
      </c>
      <c r="F97" s="635" t="s">
        <v>173</v>
      </c>
      <c r="G97" s="764" t="s">
        <v>189</v>
      </c>
      <c r="H97" s="765"/>
      <c r="I97" s="757" t="s">
        <v>238</v>
      </c>
      <c r="J97" s="758"/>
      <c r="K97" s="639"/>
      <c r="L97" s="639"/>
    </row>
    <row r="98" spans="2:12" ht="16.5">
      <c r="B98" s="629">
        <v>81</v>
      </c>
      <c r="C98" s="246" t="s">
        <v>280</v>
      </c>
      <c r="D98" s="618" t="s">
        <v>171</v>
      </c>
      <c r="E98" s="635" t="s">
        <v>236</v>
      </c>
      <c r="F98" s="635" t="s">
        <v>173</v>
      </c>
      <c r="G98" s="764" t="s">
        <v>193</v>
      </c>
      <c r="H98" s="765"/>
      <c r="I98" s="757" t="s">
        <v>238</v>
      </c>
      <c r="J98" s="758"/>
      <c r="K98" s="639"/>
      <c r="L98" s="639"/>
    </row>
    <row r="99" spans="2:12" ht="16.5">
      <c r="B99" s="629">
        <v>82</v>
      </c>
      <c r="C99" s="248" t="s">
        <v>281</v>
      </c>
      <c r="D99" s="249" t="s">
        <v>171</v>
      </c>
      <c r="E99" s="635" t="s">
        <v>236</v>
      </c>
      <c r="F99" s="635" t="s">
        <v>173</v>
      </c>
      <c r="G99" s="764" t="s">
        <v>193</v>
      </c>
      <c r="H99" s="765"/>
      <c r="I99" s="757" t="s">
        <v>238</v>
      </c>
      <c r="J99" s="758"/>
      <c r="K99" s="639"/>
      <c r="L99" s="639"/>
    </row>
    <row r="100" spans="2:12" ht="16.5">
      <c r="B100" s="629">
        <v>83</v>
      </c>
      <c r="C100" s="246" t="s">
        <v>282</v>
      </c>
      <c r="D100" s="618" t="s">
        <v>171</v>
      </c>
      <c r="E100" s="635" t="s">
        <v>236</v>
      </c>
      <c r="F100" s="635" t="s">
        <v>173</v>
      </c>
      <c r="G100" s="764" t="s">
        <v>203</v>
      </c>
      <c r="H100" s="765"/>
      <c r="I100" s="757" t="s">
        <v>238</v>
      </c>
      <c r="J100" s="758"/>
      <c r="K100" s="639"/>
      <c r="L100" s="639"/>
    </row>
    <row r="101" spans="2:12" ht="16.5">
      <c r="B101" s="629">
        <v>84</v>
      </c>
      <c r="C101" s="248" t="s">
        <v>283</v>
      </c>
      <c r="D101" s="249" t="s">
        <v>171</v>
      </c>
      <c r="E101" s="635" t="s">
        <v>236</v>
      </c>
      <c r="F101" s="635" t="s">
        <v>173</v>
      </c>
      <c r="G101" s="764" t="s">
        <v>203</v>
      </c>
      <c r="H101" s="765"/>
      <c r="I101" s="757" t="s">
        <v>238</v>
      </c>
      <c r="J101" s="758"/>
      <c r="K101" s="639"/>
      <c r="L101" s="639"/>
    </row>
    <row r="102" spans="2:12" ht="16.5">
      <c r="B102" s="629">
        <v>85</v>
      </c>
      <c r="C102" s="246" t="s">
        <v>284</v>
      </c>
      <c r="D102" s="618" t="s">
        <v>171</v>
      </c>
      <c r="E102" s="635" t="s">
        <v>236</v>
      </c>
      <c r="F102" s="635" t="s">
        <v>173</v>
      </c>
      <c r="G102" s="764" t="s">
        <v>214</v>
      </c>
      <c r="H102" s="765"/>
      <c r="I102" s="757" t="s">
        <v>238</v>
      </c>
      <c r="J102" s="758"/>
      <c r="K102" s="639"/>
      <c r="L102" s="639"/>
    </row>
    <row r="103" spans="2:12" ht="16.5">
      <c r="B103" s="629">
        <v>86</v>
      </c>
      <c r="C103" s="246" t="s">
        <v>285</v>
      </c>
      <c r="D103" s="618" t="s">
        <v>171</v>
      </c>
      <c r="E103" s="635" t="s">
        <v>236</v>
      </c>
      <c r="F103" s="635" t="s">
        <v>173</v>
      </c>
      <c r="G103" s="764" t="s">
        <v>286</v>
      </c>
      <c r="H103" s="765"/>
      <c r="I103" s="757" t="s">
        <v>238</v>
      </c>
      <c r="J103" s="758"/>
      <c r="K103" s="639"/>
      <c r="L103" s="639"/>
    </row>
    <row r="104" spans="2:12" ht="16.5">
      <c r="B104" s="629">
        <v>87</v>
      </c>
      <c r="C104" s="246" t="s">
        <v>287</v>
      </c>
      <c r="D104" s="618" t="s">
        <v>200</v>
      </c>
      <c r="E104" s="635" t="s">
        <v>236</v>
      </c>
      <c r="F104" s="635" t="s">
        <v>173</v>
      </c>
      <c r="G104" s="764" t="s">
        <v>237</v>
      </c>
      <c r="H104" s="765"/>
      <c r="I104" s="757" t="s">
        <v>238</v>
      </c>
      <c r="J104" s="758"/>
      <c r="K104" s="639"/>
      <c r="L104" s="639"/>
    </row>
    <row r="105" spans="2:12" ht="16.5">
      <c r="B105" s="629">
        <v>88</v>
      </c>
      <c r="C105" s="248" t="s">
        <v>288</v>
      </c>
      <c r="D105" s="249" t="s">
        <v>200</v>
      </c>
      <c r="E105" s="635" t="s">
        <v>236</v>
      </c>
      <c r="F105" s="635" t="s">
        <v>173</v>
      </c>
      <c r="G105" s="764" t="s">
        <v>240</v>
      </c>
      <c r="H105" s="765"/>
      <c r="I105" s="757" t="s">
        <v>238</v>
      </c>
      <c r="J105" s="758"/>
      <c r="K105" s="639"/>
      <c r="L105" s="639"/>
    </row>
    <row r="106" spans="2:12" ht="16.5">
      <c r="B106" s="629">
        <v>89</v>
      </c>
      <c r="C106" s="246" t="s">
        <v>289</v>
      </c>
      <c r="D106" s="618" t="s">
        <v>200</v>
      </c>
      <c r="E106" s="635" t="s">
        <v>236</v>
      </c>
      <c r="F106" s="635" t="s">
        <v>173</v>
      </c>
      <c r="G106" s="764" t="s">
        <v>242</v>
      </c>
      <c r="H106" s="765"/>
      <c r="I106" s="757" t="s">
        <v>238</v>
      </c>
      <c r="J106" s="758"/>
      <c r="K106" s="639"/>
      <c r="L106" s="639"/>
    </row>
    <row r="107" spans="2:12" ht="16.5">
      <c r="B107" s="629">
        <v>90</v>
      </c>
      <c r="C107" s="246" t="s">
        <v>290</v>
      </c>
      <c r="D107" s="618" t="s">
        <v>291</v>
      </c>
      <c r="E107" s="635" t="s">
        <v>236</v>
      </c>
      <c r="F107" s="635" t="s">
        <v>173</v>
      </c>
      <c r="G107" s="764" t="s">
        <v>286</v>
      </c>
      <c r="H107" s="765"/>
      <c r="I107" s="757" t="s">
        <v>238</v>
      </c>
      <c r="J107" s="758"/>
      <c r="K107" s="639"/>
      <c r="L107" s="639"/>
    </row>
    <row r="108" spans="2:12" ht="16.5">
      <c r="B108" s="629">
        <v>91</v>
      </c>
      <c r="C108" s="248" t="s">
        <v>292</v>
      </c>
      <c r="D108" s="249" t="s">
        <v>291</v>
      </c>
      <c r="E108" s="635" t="s">
        <v>236</v>
      </c>
      <c r="F108" s="635" t="s">
        <v>173</v>
      </c>
      <c r="G108" s="764" t="s">
        <v>286</v>
      </c>
      <c r="H108" s="765"/>
      <c r="I108" s="757" t="s">
        <v>238</v>
      </c>
      <c r="J108" s="758"/>
      <c r="K108" s="639"/>
      <c r="L108" s="639"/>
    </row>
    <row r="109" spans="2:12" ht="16.5">
      <c r="B109" s="629">
        <v>92</v>
      </c>
      <c r="C109" s="248" t="s">
        <v>293</v>
      </c>
      <c r="D109" s="249" t="s">
        <v>200</v>
      </c>
      <c r="E109" s="635" t="s">
        <v>236</v>
      </c>
      <c r="F109" s="635" t="s">
        <v>173</v>
      </c>
      <c r="G109" s="764" t="s">
        <v>214</v>
      </c>
      <c r="H109" s="765"/>
      <c r="I109" s="757" t="s">
        <v>238</v>
      </c>
      <c r="J109" s="758"/>
      <c r="K109" s="639"/>
      <c r="L109" s="639"/>
    </row>
    <row r="110" spans="2:12" ht="16.5">
      <c r="B110" s="629">
        <v>93</v>
      </c>
      <c r="C110" s="246" t="s">
        <v>294</v>
      </c>
      <c r="D110" s="618" t="s">
        <v>200</v>
      </c>
      <c r="E110" s="635" t="s">
        <v>236</v>
      </c>
      <c r="F110" s="635" t="s">
        <v>173</v>
      </c>
      <c r="G110" s="764" t="s">
        <v>214</v>
      </c>
      <c r="H110" s="765"/>
      <c r="I110" s="757" t="s">
        <v>238</v>
      </c>
      <c r="J110" s="758"/>
      <c r="K110" s="639"/>
      <c r="L110" s="639"/>
    </row>
    <row r="111" spans="2:12">
      <c r="H111" s="599"/>
    </row>
    <row r="112" spans="2:12" ht="20.25">
      <c r="B112" s="636" t="s">
        <v>295</v>
      </c>
      <c r="C112" s="637"/>
      <c r="D112" s="638"/>
      <c r="E112" s="638"/>
      <c r="F112" s="638"/>
      <c r="G112" s="638"/>
      <c r="H112" s="638"/>
      <c r="I112" s="638"/>
      <c r="J112" s="638"/>
      <c r="K112" s="638"/>
      <c r="L112" s="638"/>
    </row>
  </sheetData>
  <mergeCells count="131">
    <mergeCell ref="K14:K15"/>
    <mergeCell ref="L14:L15"/>
    <mergeCell ref="G108:H108"/>
    <mergeCell ref="I108:J108"/>
    <mergeCell ref="G109:H109"/>
    <mergeCell ref="I109:J109"/>
    <mergeCell ref="G110:H110"/>
    <mergeCell ref="I110:J110"/>
    <mergeCell ref="B11:B13"/>
    <mergeCell ref="B14:B15"/>
    <mergeCell ref="C14:C15"/>
    <mergeCell ref="H14:H15"/>
    <mergeCell ref="I14:I15"/>
    <mergeCell ref="J14:J15"/>
    <mergeCell ref="G103:H103"/>
    <mergeCell ref="I103:J103"/>
    <mergeCell ref="G104:H104"/>
    <mergeCell ref="I104:J104"/>
    <mergeCell ref="G105:H105"/>
    <mergeCell ref="I105:J105"/>
    <mergeCell ref="G106:H106"/>
    <mergeCell ref="I106:J106"/>
    <mergeCell ref="G107:H107"/>
    <mergeCell ref="I107:J107"/>
    <mergeCell ref="G98:H98"/>
    <mergeCell ref="I98:J98"/>
    <mergeCell ref="G99:H99"/>
    <mergeCell ref="I99:J99"/>
    <mergeCell ref="G100:H100"/>
    <mergeCell ref="I100:J100"/>
    <mergeCell ref="G101:H101"/>
    <mergeCell ref="I101:J101"/>
    <mergeCell ref="G102:H102"/>
    <mergeCell ref="I102:J102"/>
    <mergeCell ref="G93:H93"/>
    <mergeCell ref="I93:J93"/>
    <mergeCell ref="G94:H94"/>
    <mergeCell ref="I94:J94"/>
    <mergeCell ref="G95:H95"/>
    <mergeCell ref="I95:J95"/>
    <mergeCell ref="G96:H96"/>
    <mergeCell ref="I96:J96"/>
    <mergeCell ref="G97:H97"/>
    <mergeCell ref="I97:J97"/>
    <mergeCell ref="G88:H88"/>
    <mergeCell ref="I88:J88"/>
    <mergeCell ref="G89:H89"/>
    <mergeCell ref="I89:J89"/>
    <mergeCell ref="G90:H90"/>
    <mergeCell ref="I90:J90"/>
    <mergeCell ref="G91:H91"/>
    <mergeCell ref="I91:J91"/>
    <mergeCell ref="G92:H92"/>
    <mergeCell ref="I92:J92"/>
    <mergeCell ref="G83:H83"/>
    <mergeCell ref="I83:J83"/>
    <mergeCell ref="G84:H84"/>
    <mergeCell ref="I84:J84"/>
    <mergeCell ref="G85:H85"/>
    <mergeCell ref="I85:J85"/>
    <mergeCell ref="G86:H86"/>
    <mergeCell ref="I86:J86"/>
    <mergeCell ref="G87:H87"/>
    <mergeCell ref="I87:J87"/>
    <mergeCell ref="G78:H78"/>
    <mergeCell ref="I78:J78"/>
    <mergeCell ref="G79:H79"/>
    <mergeCell ref="I79:J79"/>
    <mergeCell ref="G80:H80"/>
    <mergeCell ref="I80:J80"/>
    <mergeCell ref="G81:H81"/>
    <mergeCell ref="I81:J81"/>
    <mergeCell ref="G82:H82"/>
    <mergeCell ref="I82:J82"/>
    <mergeCell ref="G73:H73"/>
    <mergeCell ref="I73:J73"/>
    <mergeCell ref="G74:H74"/>
    <mergeCell ref="I74:J74"/>
    <mergeCell ref="G75:H75"/>
    <mergeCell ref="I75:J75"/>
    <mergeCell ref="G76:H76"/>
    <mergeCell ref="I76:J76"/>
    <mergeCell ref="G77:H77"/>
    <mergeCell ref="I77:J77"/>
    <mergeCell ref="G68:H68"/>
    <mergeCell ref="I68:J68"/>
    <mergeCell ref="G69:H69"/>
    <mergeCell ref="I69:J69"/>
    <mergeCell ref="G70:H70"/>
    <mergeCell ref="I70:J70"/>
    <mergeCell ref="G71:H71"/>
    <mergeCell ref="I71:J71"/>
    <mergeCell ref="G72:H72"/>
    <mergeCell ref="I72:J72"/>
    <mergeCell ref="D14:G14"/>
    <mergeCell ref="G64:H64"/>
    <mergeCell ref="I64:J64"/>
    <mergeCell ref="G65:H65"/>
    <mergeCell ref="I65:J65"/>
    <mergeCell ref="G66:H66"/>
    <mergeCell ref="I66:J66"/>
    <mergeCell ref="G67:H67"/>
    <mergeCell ref="I67:J67"/>
    <mergeCell ref="D8:E8"/>
    <mergeCell ref="G8:H8"/>
    <mergeCell ref="I8:J8"/>
    <mergeCell ref="D9:E9"/>
    <mergeCell ref="G9:H9"/>
    <mergeCell ref="I9:J9"/>
    <mergeCell ref="C11:J11"/>
    <mergeCell ref="C12:J12"/>
    <mergeCell ref="C13:J13"/>
    <mergeCell ref="D5:E5"/>
    <mergeCell ref="G5:H5"/>
    <mergeCell ref="I5:J5"/>
    <mergeCell ref="D6:E6"/>
    <mergeCell ref="G6:H6"/>
    <mergeCell ref="I6:J6"/>
    <mergeCell ref="D7:E7"/>
    <mergeCell ref="G7:H7"/>
    <mergeCell ref="I7:J7"/>
    <mergeCell ref="B1:M1"/>
    <mergeCell ref="B2:E2"/>
    <mergeCell ref="G2:H2"/>
    <mergeCell ref="I2:J2"/>
    <mergeCell ref="D3:E3"/>
    <mergeCell ref="G3:H3"/>
    <mergeCell ref="I3:J3"/>
    <mergeCell ref="D4:E4"/>
    <mergeCell ref="G4:H4"/>
    <mergeCell ref="I4:J4"/>
  </mergeCells>
  <phoneticPr fontId="152" type="noConversion"/>
  <dataValidations count="5">
    <dataValidation type="list" allowBlank="1" showInputMessage="1" showErrorMessage="1" sqref="E63 E65536 JA65536 SW65536 ACS65536 AMO65536 AWK65536 BGG65536 BQC65536 BZY65536 CJU65536 CTQ65536 DDM65536 DNI65536 DXE65536 EHA65536 EQW65536 FAS65536 FKO65536 FUK65536 GEG65536 GOC65536 GXY65536 HHU65536 HRQ65536 IBM65536 ILI65536 IVE65536 JFA65536 JOW65536 JYS65536 KIO65536 KSK65536 LCG65536 LMC65536 LVY65536 MFU65536 MPQ65536 MZM65536 NJI65536 NTE65536 ODA65536 OMW65536 OWS65536 PGO65536 PQK65536 QAG65536 QKC65536 QTY65536 RDU65536 RNQ65536 RXM65536 SHI65536 SRE65536 TBA65536 TKW65536 TUS65536 UEO65536 UOK65536 UYG65536 VIC65536 VRY65536 WBU65536 WLQ65536 WVM65536 E131072 JA131072 SW131072 ACS131072 AMO131072 AWK131072 BGG131072 BQC131072 BZY131072 CJU131072 CTQ131072 DDM131072 DNI131072 DXE131072 EHA131072 EQW131072 FAS131072 FKO131072 FUK131072 GEG131072 GOC131072 GXY131072 HHU131072 HRQ131072 IBM131072 ILI131072 IVE131072 JFA131072 JOW131072 JYS131072 KIO131072 KSK131072 LCG131072 LMC131072 LVY131072 MFU131072 MPQ131072 MZM131072 NJI131072 NTE131072 ODA131072 OMW131072 OWS131072 PGO131072 PQK131072 QAG131072 QKC131072 QTY131072 RDU131072 RNQ131072 RXM131072 SHI131072 SRE131072 TBA131072 TKW131072 TUS131072 UEO131072 UOK131072 UYG131072 VIC131072 VRY131072 WBU131072 WLQ131072 WVM131072 E196608 JA196608 SW196608 ACS196608 AMO196608 AWK196608 BGG196608 BQC196608 BZY196608 CJU196608 CTQ196608 DDM196608 DNI196608 DXE196608 EHA196608 EQW196608 FAS196608 FKO196608 FUK196608 GEG196608 GOC196608 GXY196608 HHU196608 HRQ196608 IBM196608 ILI196608 IVE196608 JFA196608 JOW196608 JYS196608 KIO196608 KSK196608 LCG196608 LMC196608 LVY196608 MFU196608 MPQ196608 MZM196608 NJI196608 NTE196608 ODA196608 OMW196608 OWS196608 PGO196608 PQK196608 QAG196608 QKC196608 QTY196608 RDU196608 RNQ196608 RXM196608 SHI196608 SRE196608 TBA196608 TKW196608 TUS196608 UEO196608 UOK196608 UYG196608 VIC196608 VRY196608 WBU196608 WLQ196608 WVM196608 E262144 JA262144 SW262144 ACS262144 AMO262144 AWK262144 BGG262144 BQC262144 BZY262144 CJU262144 CTQ262144 DDM262144 DNI262144 DXE262144 EHA262144 EQW262144 FAS262144 FKO262144 FUK262144 GEG262144 GOC262144 GXY262144 HHU262144 HRQ262144 IBM262144 ILI262144 IVE262144 JFA262144 JOW262144 JYS262144 KIO262144 KSK262144 LCG262144 LMC262144 LVY262144 MFU262144 MPQ262144 MZM262144 NJI262144 NTE262144 ODA262144 OMW262144 OWS262144 PGO262144 PQK262144 QAG262144 QKC262144 QTY262144 RDU262144 RNQ262144 RXM262144 SHI262144 SRE262144 TBA262144 TKW262144 TUS262144 UEO262144 UOK262144 UYG262144 VIC262144 VRY262144 WBU262144 WLQ262144 WVM262144 E327680 JA327680 SW327680 ACS327680 AMO327680 AWK327680 BGG327680 BQC327680 BZY327680 CJU327680 CTQ327680 DDM327680 DNI327680 DXE327680 EHA327680 EQW327680 FAS327680 FKO327680 FUK327680 GEG327680 GOC327680 GXY327680 HHU327680 HRQ327680 IBM327680 ILI327680 IVE327680 JFA327680 JOW327680 JYS327680 KIO327680 KSK327680 LCG327680 LMC327680 LVY327680 MFU327680 MPQ327680 MZM327680 NJI327680 NTE327680 ODA327680 OMW327680 OWS327680 PGO327680 PQK327680 QAG327680 QKC327680 QTY327680 RDU327680 RNQ327680 RXM327680 SHI327680 SRE327680 TBA327680 TKW327680 TUS327680 UEO327680 UOK327680 UYG327680 VIC327680 VRY327680 WBU327680 WLQ327680 WVM327680 E393216 JA393216 SW393216 ACS393216 AMO393216 AWK393216 BGG393216 BQC393216 BZY393216 CJU393216 CTQ393216 DDM393216 DNI393216 DXE393216 EHA393216 EQW393216 FAS393216 FKO393216 FUK393216 GEG393216 GOC393216 GXY393216 HHU393216 HRQ393216 IBM393216 ILI393216 IVE393216 JFA393216 JOW393216 JYS393216 KIO393216 KSK393216 LCG393216 LMC393216 LVY393216 MFU393216 MPQ393216 MZM393216 NJI393216 NTE393216 ODA393216 OMW393216 OWS393216 PGO393216 PQK393216 QAG393216 QKC393216 QTY393216 RDU393216 RNQ393216 RXM393216 SHI393216 SRE393216 TBA393216 TKW393216 TUS393216 UEO393216 UOK393216 UYG393216 VIC393216 VRY393216 WBU393216 WLQ393216 WVM393216 E458752 JA458752 SW458752 ACS458752 AMO458752 AWK458752 BGG458752 BQC458752 BZY458752 CJU458752 CTQ458752 DDM458752 DNI458752 DXE458752 EHA458752 EQW458752 FAS458752 FKO458752 FUK458752 GEG458752 GOC458752 GXY458752 HHU458752 HRQ458752 IBM458752 ILI458752 IVE458752 JFA458752 JOW458752 JYS458752 KIO458752 KSK458752 LCG458752 LMC458752 LVY458752 MFU458752 MPQ458752 MZM458752 NJI458752 NTE458752 ODA458752 OMW458752 OWS458752 PGO458752 PQK458752 QAG458752 QKC458752 QTY458752 RDU458752 RNQ458752 RXM458752 SHI458752 SRE458752 TBA458752 TKW458752 TUS458752 UEO458752 UOK458752 UYG458752 VIC458752 VRY458752 WBU458752 WLQ458752 WVM458752 E524288 JA524288 SW524288 ACS524288 AMO524288 AWK524288 BGG524288 BQC524288 BZY524288 CJU524288 CTQ524288 DDM524288 DNI524288 DXE524288 EHA524288 EQW524288 FAS524288 FKO524288 FUK524288 GEG524288 GOC524288 GXY524288 HHU524288 HRQ524288 IBM524288 ILI524288 IVE524288 JFA524288 JOW524288 JYS524288 KIO524288 KSK524288 LCG524288 LMC524288 LVY524288 MFU524288 MPQ524288 MZM524288 NJI524288 NTE524288 ODA524288 OMW524288 OWS524288 PGO524288 PQK524288 QAG524288 QKC524288 QTY524288 RDU524288 RNQ524288 RXM524288 SHI524288 SRE524288 TBA524288 TKW524288 TUS524288 UEO524288 UOK524288 UYG524288 VIC524288 VRY524288 WBU524288 WLQ524288 WVM524288 E589824 JA589824 SW589824 ACS589824 AMO589824 AWK589824 BGG589824 BQC589824 BZY589824 CJU589824 CTQ589824 DDM589824 DNI589824 DXE589824 EHA589824 EQW589824 FAS589824 FKO589824 FUK589824 GEG589824 GOC589824 GXY589824 HHU589824 HRQ589824 IBM589824 ILI589824 IVE589824 JFA589824 JOW589824 JYS589824 KIO589824 KSK589824 LCG589824 LMC589824 LVY589824 MFU589824 MPQ589824 MZM589824 NJI589824 NTE589824 ODA589824 OMW589824 OWS589824 PGO589824 PQK589824 QAG589824 QKC589824 QTY589824 RDU589824 RNQ589824 RXM589824 SHI589824 SRE589824 TBA589824 TKW589824 TUS589824 UEO589824 UOK589824 UYG589824 VIC589824 VRY589824 WBU589824 WLQ589824 WVM589824 E655360 JA655360 SW655360 ACS655360 AMO655360 AWK655360 BGG655360 BQC655360 BZY655360 CJU655360 CTQ655360 DDM655360 DNI655360 DXE655360 EHA655360 EQW655360 FAS655360 FKO655360 FUK655360 GEG655360 GOC655360 GXY655360 HHU655360 HRQ655360 IBM655360 ILI655360 IVE655360 JFA655360 JOW655360 JYS655360 KIO655360 KSK655360 LCG655360 LMC655360 LVY655360 MFU655360 MPQ655360 MZM655360 NJI655360 NTE655360 ODA655360 OMW655360 OWS655360 PGO655360 PQK655360 QAG655360 QKC655360 QTY655360 RDU655360 RNQ655360 RXM655360 SHI655360 SRE655360 TBA655360 TKW655360 TUS655360 UEO655360 UOK655360 UYG655360 VIC655360 VRY655360 WBU655360 WLQ655360 WVM655360 E720896 JA720896 SW720896 ACS720896 AMO720896 AWK720896 BGG720896 BQC720896 BZY720896 CJU720896 CTQ720896 DDM720896 DNI720896 DXE720896 EHA720896 EQW720896 FAS720896 FKO720896 FUK720896 GEG720896 GOC720896 GXY720896 HHU720896 HRQ720896 IBM720896 ILI720896 IVE720896 JFA720896 JOW720896 JYS720896 KIO720896 KSK720896 LCG720896 LMC720896 LVY720896 MFU720896 MPQ720896 MZM720896 NJI720896 NTE720896 ODA720896 OMW720896 OWS720896 PGO720896 PQK720896 QAG720896 QKC720896 QTY720896 RDU720896 RNQ720896 RXM720896 SHI720896 SRE720896 TBA720896 TKW720896 TUS720896 UEO720896 UOK720896 UYG720896 VIC720896 VRY720896 WBU720896 WLQ720896 WVM720896 E786432 JA786432 SW786432 ACS786432 AMO786432 AWK786432 BGG786432 BQC786432 BZY786432 CJU786432 CTQ786432 DDM786432 DNI786432 DXE786432 EHA786432 EQW786432 FAS786432 FKO786432 FUK786432 GEG786432 GOC786432 GXY786432 HHU786432 HRQ786432 IBM786432 ILI786432 IVE786432 JFA786432 JOW786432 JYS786432 KIO786432 KSK786432 LCG786432 LMC786432 LVY786432 MFU786432 MPQ786432 MZM786432 NJI786432 NTE786432 ODA786432 OMW786432 OWS786432 PGO786432 PQK786432 QAG786432 QKC786432 QTY786432 RDU786432 RNQ786432 RXM786432 SHI786432 SRE786432 TBA786432 TKW786432 TUS786432 UEO786432 UOK786432 UYG786432 VIC786432 VRY786432 WBU786432 WLQ786432 WVM786432 E851968 JA851968 SW851968 ACS851968 AMO851968 AWK851968 BGG851968 BQC851968 BZY851968 CJU851968 CTQ851968 DDM851968 DNI851968 DXE851968 EHA851968 EQW851968 FAS851968 FKO851968 FUK851968 GEG851968 GOC851968 GXY851968 HHU851968 HRQ851968 IBM851968 ILI851968 IVE851968 JFA851968 JOW851968 JYS851968 KIO851968 KSK851968 LCG851968 LMC851968 LVY851968 MFU851968 MPQ851968 MZM851968 NJI851968 NTE851968 ODA851968 OMW851968 OWS851968 PGO851968 PQK851968 QAG851968 QKC851968 QTY851968 RDU851968 RNQ851968 RXM851968 SHI851968 SRE851968 TBA851968 TKW851968 TUS851968 UEO851968 UOK851968 UYG851968 VIC851968 VRY851968 WBU851968 WLQ851968 WVM851968 E917504 JA917504 SW917504 ACS917504 AMO917504 AWK917504 BGG917504 BQC917504 BZY917504 CJU917504 CTQ917504 DDM917504 DNI917504 DXE917504 EHA917504 EQW917504 FAS917504 FKO917504 FUK917504 GEG917504 GOC917504 GXY917504 HHU917504 HRQ917504 IBM917504 ILI917504 IVE917504 JFA917504 JOW917504 JYS917504 KIO917504 KSK917504 LCG917504 LMC917504 LVY917504 MFU917504 MPQ917504 MZM917504 NJI917504 NTE917504 ODA917504 OMW917504 OWS917504 PGO917504 PQK917504 QAG917504 QKC917504 QTY917504 RDU917504 RNQ917504 RXM917504 SHI917504 SRE917504 TBA917504 TKW917504 TUS917504 UEO917504 UOK917504 UYG917504 VIC917504 VRY917504 WBU917504 WLQ917504 WVM917504 E983040 JA983040 SW983040 ACS983040 AMO983040 AWK983040 BGG983040 BQC983040 BZY983040 CJU983040 CTQ983040 DDM983040 DNI983040 DXE983040 EHA983040 EQW983040 FAS983040 FKO983040 FUK983040 GEG983040 GOC983040 GXY983040 HHU983040 HRQ983040 IBM983040 ILI983040 IVE983040 JFA983040 JOW983040 JYS983040 KIO983040 KSK983040 LCG983040 LMC983040 LVY983040 MFU983040 MPQ983040 MZM983040 NJI983040 NTE983040 ODA983040 OMW983040 OWS983040 PGO983040 PQK983040 QAG983040 QKC983040 QTY983040 RDU983040 RNQ983040 RXM983040 SHI983040 SRE983040 TBA983040 TKW983040 TUS983040 UEO983040 UOK983040 UYG983040 VIC983040 VRY983040 WBU983040 WLQ983040 WVM983040 E65:E68 E65538:E65541 E131074:E131077 E196610:E196613 E262146:E262149 E327682:E327685 E393218:E393221 E458754:E458757 E524290:E524293 E589826:E589829 E655362:E655365 E720898:E720901 E786434:E786437 E851970:E851973 E917506:E917509 E983042:E983045 I16:I62 I65467:I65489 I65491:I65535 I131003:I131025 I131027:I131071 I196539:I196561 I196563:I196607 I262075:I262097 I262099:I262143 I327611:I327633 I327635:I327679 I393147:I393169 I393171:I393215 I458683:I458705 I458707:I458751 I524219:I524241 I524243:I524287 I589755:I589777 I589779:I589823 I655291:I655313 I655315:I655359 I720827:I720849 I720851:I720895 I786363:I786385 I786387:I786431 I851899:I851921 I851923:I851967 I917435:I917457 I917459:I917503 I982971:I982993 I982995:I983039 JA65538:JA65541 JA131074:JA131077 JA196610:JA196613 JA262146:JA262149 JA327682:JA327685 JA393218:JA393221 JA458754:JA458757 JA524290:JA524293 JA589826:JA589829 JA655362:JA655365 JA720898:JA720901 JA786434:JA786437 JA851970:JA851973 JA917506:JA917509 JA983042:JA983045 JE65467:JE65489 JE65491:JE65535 JE131003:JE131025 JE131027:JE131071 JE196539:JE196561 JE196563:JE196607 JE262075:JE262097 JE262099:JE262143 JE327611:JE327633 JE327635:JE327679 JE393147:JE393169 JE393171:JE393215 JE458683:JE458705 JE458707:JE458751 JE524219:JE524241 JE524243:JE524287 JE589755:JE589777 JE589779:JE589823 JE655291:JE655313 JE655315:JE655359 JE720827:JE720849 JE720851:JE720895 JE786363:JE786385 JE786387:JE786431 JE851899:JE851921 JE851923:JE851967 JE917435:JE917457 JE917459:JE917503 JE982971:JE982993 JE982995:JE983039 SW65538:SW65541 SW131074:SW131077 SW196610:SW196613 SW262146:SW262149 SW327682:SW327685 SW393218:SW393221 SW458754:SW458757 SW524290:SW524293 SW589826:SW589829 SW655362:SW655365 SW720898:SW720901 SW786434:SW786437 SW851970:SW851973 SW917506:SW917509 SW983042:SW983045 TA65467:TA65489 TA65491:TA65535 TA131003:TA131025 TA131027:TA131071 TA196539:TA196561 TA196563:TA196607 TA262075:TA262097 TA262099:TA262143 TA327611:TA327633 TA327635:TA327679 TA393147:TA393169 TA393171:TA393215 TA458683:TA458705 TA458707:TA458751 TA524219:TA524241 TA524243:TA524287 TA589755:TA589777 TA589779:TA589823 TA655291:TA655313 TA655315:TA655359 TA720827:TA720849 TA720851:TA720895 TA786363:TA786385 TA786387:TA786431 TA851899:TA851921 TA851923:TA851967 TA917435:TA917457 TA917459:TA917503 TA982971:TA982993 TA982995:TA983039 ACS65538:ACS65541 ACS131074:ACS131077 ACS196610:ACS196613 ACS262146:ACS262149 ACS327682:ACS327685 ACS393218:ACS393221 ACS458754:ACS458757 ACS524290:ACS524293 ACS589826:ACS589829 ACS655362:ACS655365 ACS720898:ACS720901 ACS786434:ACS786437 ACS851970:ACS851973 ACS917506:ACS917509 ACS983042:ACS983045 ACW65467:ACW65489 ACW65491:ACW65535 ACW131003:ACW131025 ACW131027:ACW131071 ACW196539:ACW196561 ACW196563:ACW196607 ACW262075:ACW262097 ACW262099:ACW262143 ACW327611:ACW327633 ACW327635:ACW327679 ACW393147:ACW393169 ACW393171:ACW393215 ACW458683:ACW458705 ACW458707:ACW458751 ACW524219:ACW524241 ACW524243:ACW524287 ACW589755:ACW589777 ACW589779:ACW589823 ACW655291:ACW655313 ACW655315:ACW655359 ACW720827:ACW720849 ACW720851:ACW720895 ACW786363:ACW786385 ACW786387:ACW786431 ACW851899:ACW851921 ACW851923:ACW851967 ACW917435:ACW917457 ACW917459:ACW917503 ACW982971:ACW982993 ACW982995:ACW983039 AMO65538:AMO65541 AMO131074:AMO131077 AMO196610:AMO196613 AMO262146:AMO262149 AMO327682:AMO327685 AMO393218:AMO393221 AMO458754:AMO458757 AMO524290:AMO524293 AMO589826:AMO589829 AMO655362:AMO655365 AMO720898:AMO720901 AMO786434:AMO786437 AMO851970:AMO851973 AMO917506:AMO917509 AMO983042:AMO983045 AMS65467:AMS65489 AMS65491:AMS65535 AMS131003:AMS131025 AMS131027:AMS131071 AMS196539:AMS196561 AMS196563:AMS196607 AMS262075:AMS262097 AMS262099:AMS262143 AMS327611:AMS327633 AMS327635:AMS327679 AMS393147:AMS393169 AMS393171:AMS393215 AMS458683:AMS458705 AMS458707:AMS458751 AMS524219:AMS524241 AMS524243:AMS524287 AMS589755:AMS589777 AMS589779:AMS589823 AMS655291:AMS655313 AMS655315:AMS655359 AMS720827:AMS720849 AMS720851:AMS720895 AMS786363:AMS786385 AMS786387:AMS786431 AMS851899:AMS851921 AMS851923:AMS851967 AMS917435:AMS917457 AMS917459:AMS917503 AMS982971:AMS982993 AMS982995:AMS983039 AWK65538:AWK65541 AWK131074:AWK131077 AWK196610:AWK196613 AWK262146:AWK262149 AWK327682:AWK327685 AWK393218:AWK393221 AWK458754:AWK458757 AWK524290:AWK524293 AWK589826:AWK589829 AWK655362:AWK655365 AWK720898:AWK720901 AWK786434:AWK786437 AWK851970:AWK851973 AWK917506:AWK917509 AWK983042:AWK983045 AWO65467:AWO65489 AWO65491:AWO65535 AWO131003:AWO131025 AWO131027:AWO131071 AWO196539:AWO196561 AWO196563:AWO196607 AWO262075:AWO262097 AWO262099:AWO262143 AWO327611:AWO327633 AWO327635:AWO327679 AWO393147:AWO393169 AWO393171:AWO393215 AWO458683:AWO458705 AWO458707:AWO458751 AWO524219:AWO524241 AWO524243:AWO524287 AWO589755:AWO589777 AWO589779:AWO589823 AWO655291:AWO655313 AWO655315:AWO655359 AWO720827:AWO720849 AWO720851:AWO720895 AWO786363:AWO786385 AWO786387:AWO786431 AWO851899:AWO851921 AWO851923:AWO851967 AWO917435:AWO917457 AWO917459:AWO917503 AWO982971:AWO982993 AWO982995:AWO983039 BGG65538:BGG65541 BGG131074:BGG131077 BGG196610:BGG196613 BGG262146:BGG262149 BGG327682:BGG327685 BGG393218:BGG393221 BGG458754:BGG458757 BGG524290:BGG524293 BGG589826:BGG589829 BGG655362:BGG655365 BGG720898:BGG720901 BGG786434:BGG786437 BGG851970:BGG851973 BGG917506:BGG917509 BGG983042:BGG983045 BGK65467:BGK65489 BGK65491:BGK65535 BGK131003:BGK131025 BGK131027:BGK131071 BGK196539:BGK196561 BGK196563:BGK196607 BGK262075:BGK262097 BGK262099:BGK262143 BGK327611:BGK327633 BGK327635:BGK327679 BGK393147:BGK393169 BGK393171:BGK393215 BGK458683:BGK458705 BGK458707:BGK458751 BGK524219:BGK524241 BGK524243:BGK524287 BGK589755:BGK589777 BGK589779:BGK589823 BGK655291:BGK655313 BGK655315:BGK655359 BGK720827:BGK720849 BGK720851:BGK720895 BGK786363:BGK786385 BGK786387:BGK786431 BGK851899:BGK851921 BGK851923:BGK851967 BGK917435:BGK917457 BGK917459:BGK917503 BGK982971:BGK982993 BGK982995:BGK983039 BQC65538:BQC65541 BQC131074:BQC131077 BQC196610:BQC196613 BQC262146:BQC262149 BQC327682:BQC327685 BQC393218:BQC393221 BQC458754:BQC458757 BQC524290:BQC524293 BQC589826:BQC589829 BQC655362:BQC655365 BQC720898:BQC720901 BQC786434:BQC786437 BQC851970:BQC851973 BQC917506:BQC917509 BQC983042:BQC983045 BQG65467:BQG65489 BQG65491:BQG65535 BQG131003:BQG131025 BQG131027:BQG131071 BQG196539:BQG196561 BQG196563:BQG196607 BQG262075:BQG262097 BQG262099:BQG262143 BQG327611:BQG327633 BQG327635:BQG327679 BQG393147:BQG393169 BQG393171:BQG393215 BQG458683:BQG458705 BQG458707:BQG458751 BQG524219:BQG524241 BQG524243:BQG524287 BQG589755:BQG589777 BQG589779:BQG589823 BQG655291:BQG655313 BQG655315:BQG655359 BQG720827:BQG720849 BQG720851:BQG720895 BQG786363:BQG786385 BQG786387:BQG786431 BQG851899:BQG851921 BQG851923:BQG851967 BQG917435:BQG917457 BQG917459:BQG917503 BQG982971:BQG982993 BQG982995:BQG983039 BZY65538:BZY65541 BZY131074:BZY131077 BZY196610:BZY196613 BZY262146:BZY262149 BZY327682:BZY327685 BZY393218:BZY393221 BZY458754:BZY458757 BZY524290:BZY524293 BZY589826:BZY589829 BZY655362:BZY655365 BZY720898:BZY720901 BZY786434:BZY786437 BZY851970:BZY851973 BZY917506:BZY917509 BZY983042:BZY983045 CAC65467:CAC65489 CAC65491:CAC65535 CAC131003:CAC131025 CAC131027:CAC131071 CAC196539:CAC196561 CAC196563:CAC196607 CAC262075:CAC262097 CAC262099:CAC262143 CAC327611:CAC327633 CAC327635:CAC327679 CAC393147:CAC393169 CAC393171:CAC393215 CAC458683:CAC458705 CAC458707:CAC458751 CAC524219:CAC524241 CAC524243:CAC524287 CAC589755:CAC589777 CAC589779:CAC589823 CAC655291:CAC655313 CAC655315:CAC655359 CAC720827:CAC720849 CAC720851:CAC720895 CAC786363:CAC786385 CAC786387:CAC786431 CAC851899:CAC851921 CAC851923:CAC851967 CAC917435:CAC917457 CAC917459:CAC917503 CAC982971:CAC982993 CAC982995:CAC983039 CJU65538:CJU65541 CJU131074:CJU131077 CJU196610:CJU196613 CJU262146:CJU262149 CJU327682:CJU327685 CJU393218:CJU393221 CJU458754:CJU458757 CJU524290:CJU524293 CJU589826:CJU589829 CJU655362:CJU655365 CJU720898:CJU720901 CJU786434:CJU786437 CJU851970:CJU851973 CJU917506:CJU917509 CJU983042:CJU983045 CJY65467:CJY65489 CJY65491:CJY65535 CJY131003:CJY131025 CJY131027:CJY131071 CJY196539:CJY196561 CJY196563:CJY196607 CJY262075:CJY262097 CJY262099:CJY262143 CJY327611:CJY327633 CJY327635:CJY327679 CJY393147:CJY393169 CJY393171:CJY393215 CJY458683:CJY458705 CJY458707:CJY458751 CJY524219:CJY524241 CJY524243:CJY524287 CJY589755:CJY589777 CJY589779:CJY589823 CJY655291:CJY655313 CJY655315:CJY655359 CJY720827:CJY720849 CJY720851:CJY720895 CJY786363:CJY786385 CJY786387:CJY786431 CJY851899:CJY851921 CJY851923:CJY851967 CJY917435:CJY917457 CJY917459:CJY917503 CJY982971:CJY982993 CJY982995:CJY983039 CTQ65538:CTQ65541 CTQ131074:CTQ131077 CTQ196610:CTQ196613 CTQ262146:CTQ262149 CTQ327682:CTQ327685 CTQ393218:CTQ393221 CTQ458754:CTQ458757 CTQ524290:CTQ524293 CTQ589826:CTQ589829 CTQ655362:CTQ655365 CTQ720898:CTQ720901 CTQ786434:CTQ786437 CTQ851970:CTQ851973 CTQ917506:CTQ917509 CTQ983042:CTQ983045 CTU65467:CTU65489 CTU65491:CTU65535 CTU131003:CTU131025 CTU131027:CTU131071 CTU196539:CTU196561 CTU196563:CTU196607 CTU262075:CTU262097 CTU262099:CTU262143 CTU327611:CTU327633 CTU327635:CTU327679 CTU393147:CTU393169 CTU393171:CTU393215 CTU458683:CTU458705 CTU458707:CTU458751 CTU524219:CTU524241 CTU524243:CTU524287 CTU589755:CTU589777 CTU589779:CTU589823 CTU655291:CTU655313 CTU655315:CTU655359 CTU720827:CTU720849 CTU720851:CTU720895 CTU786363:CTU786385 CTU786387:CTU786431 CTU851899:CTU851921 CTU851923:CTU851967 CTU917435:CTU917457 CTU917459:CTU917503 CTU982971:CTU982993 CTU982995:CTU983039 DDM65538:DDM65541 DDM131074:DDM131077 DDM196610:DDM196613 DDM262146:DDM262149 DDM327682:DDM327685 DDM393218:DDM393221 DDM458754:DDM458757 DDM524290:DDM524293 DDM589826:DDM589829 DDM655362:DDM655365 DDM720898:DDM720901 DDM786434:DDM786437 DDM851970:DDM851973 DDM917506:DDM917509 DDM983042:DDM983045 DDQ65467:DDQ65489 DDQ65491:DDQ65535 DDQ131003:DDQ131025 DDQ131027:DDQ131071 DDQ196539:DDQ196561 DDQ196563:DDQ196607 DDQ262075:DDQ262097 DDQ262099:DDQ262143 DDQ327611:DDQ327633 DDQ327635:DDQ327679 DDQ393147:DDQ393169 DDQ393171:DDQ393215 DDQ458683:DDQ458705 DDQ458707:DDQ458751 DDQ524219:DDQ524241 DDQ524243:DDQ524287 DDQ589755:DDQ589777 DDQ589779:DDQ589823 DDQ655291:DDQ655313 DDQ655315:DDQ655359 DDQ720827:DDQ720849 DDQ720851:DDQ720895 DDQ786363:DDQ786385 DDQ786387:DDQ786431 DDQ851899:DDQ851921 DDQ851923:DDQ851967 DDQ917435:DDQ917457 DDQ917459:DDQ917503 DDQ982971:DDQ982993 DDQ982995:DDQ983039 DNI65538:DNI65541 DNI131074:DNI131077 DNI196610:DNI196613 DNI262146:DNI262149 DNI327682:DNI327685 DNI393218:DNI393221 DNI458754:DNI458757 DNI524290:DNI524293 DNI589826:DNI589829 DNI655362:DNI655365 DNI720898:DNI720901 DNI786434:DNI786437 DNI851970:DNI851973 DNI917506:DNI917509 DNI983042:DNI983045 DNM65467:DNM65489 DNM65491:DNM65535 DNM131003:DNM131025 DNM131027:DNM131071 DNM196539:DNM196561 DNM196563:DNM196607 DNM262075:DNM262097 DNM262099:DNM262143 DNM327611:DNM327633 DNM327635:DNM327679 DNM393147:DNM393169 DNM393171:DNM393215 DNM458683:DNM458705 DNM458707:DNM458751 DNM524219:DNM524241 DNM524243:DNM524287 DNM589755:DNM589777 DNM589779:DNM589823 DNM655291:DNM655313 DNM655315:DNM655359 DNM720827:DNM720849 DNM720851:DNM720895 DNM786363:DNM786385 DNM786387:DNM786431 DNM851899:DNM851921 DNM851923:DNM851967 DNM917435:DNM917457 DNM917459:DNM917503 DNM982971:DNM982993 DNM982995:DNM983039 DXE65538:DXE65541 DXE131074:DXE131077 DXE196610:DXE196613 DXE262146:DXE262149 DXE327682:DXE327685 DXE393218:DXE393221 DXE458754:DXE458757 DXE524290:DXE524293 DXE589826:DXE589829 DXE655362:DXE655365 DXE720898:DXE720901 DXE786434:DXE786437 DXE851970:DXE851973 DXE917506:DXE917509 DXE983042:DXE983045 DXI65467:DXI65489 DXI65491:DXI65535 DXI131003:DXI131025 DXI131027:DXI131071 DXI196539:DXI196561 DXI196563:DXI196607 DXI262075:DXI262097 DXI262099:DXI262143 DXI327611:DXI327633 DXI327635:DXI327679 DXI393147:DXI393169 DXI393171:DXI393215 DXI458683:DXI458705 DXI458707:DXI458751 DXI524219:DXI524241 DXI524243:DXI524287 DXI589755:DXI589777 DXI589779:DXI589823 DXI655291:DXI655313 DXI655315:DXI655359 DXI720827:DXI720849 DXI720851:DXI720895 DXI786363:DXI786385 DXI786387:DXI786431 DXI851899:DXI851921 DXI851923:DXI851967 DXI917435:DXI917457 DXI917459:DXI917503 DXI982971:DXI982993 DXI982995:DXI983039 EHA65538:EHA65541 EHA131074:EHA131077 EHA196610:EHA196613 EHA262146:EHA262149 EHA327682:EHA327685 EHA393218:EHA393221 EHA458754:EHA458757 EHA524290:EHA524293 EHA589826:EHA589829 EHA655362:EHA655365 EHA720898:EHA720901 EHA786434:EHA786437 EHA851970:EHA851973 EHA917506:EHA917509 EHA983042:EHA983045 EHE65467:EHE65489 EHE65491:EHE65535 EHE131003:EHE131025 EHE131027:EHE131071 EHE196539:EHE196561 EHE196563:EHE196607 EHE262075:EHE262097 EHE262099:EHE262143 EHE327611:EHE327633 EHE327635:EHE327679 EHE393147:EHE393169 EHE393171:EHE393215 EHE458683:EHE458705 EHE458707:EHE458751 EHE524219:EHE524241 EHE524243:EHE524287 EHE589755:EHE589777 EHE589779:EHE589823 EHE655291:EHE655313 EHE655315:EHE655359 EHE720827:EHE720849 EHE720851:EHE720895 EHE786363:EHE786385 EHE786387:EHE786431 EHE851899:EHE851921 EHE851923:EHE851967 EHE917435:EHE917457 EHE917459:EHE917503 EHE982971:EHE982993 EHE982995:EHE983039 EQW65538:EQW65541 EQW131074:EQW131077 EQW196610:EQW196613 EQW262146:EQW262149 EQW327682:EQW327685 EQW393218:EQW393221 EQW458754:EQW458757 EQW524290:EQW524293 EQW589826:EQW589829 EQW655362:EQW655365 EQW720898:EQW720901 EQW786434:EQW786437 EQW851970:EQW851973 EQW917506:EQW917509 EQW983042:EQW983045 ERA65467:ERA65489 ERA65491:ERA65535 ERA131003:ERA131025 ERA131027:ERA131071 ERA196539:ERA196561 ERA196563:ERA196607 ERA262075:ERA262097 ERA262099:ERA262143 ERA327611:ERA327633 ERA327635:ERA327679 ERA393147:ERA393169 ERA393171:ERA393215 ERA458683:ERA458705 ERA458707:ERA458751 ERA524219:ERA524241 ERA524243:ERA524287 ERA589755:ERA589777 ERA589779:ERA589823 ERA655291:ERA655313 ERA655315:ERA655359 ERA720827:ERA720849 ERA720851:ERA720895 ERA786363:ERA786385 ERA786387:ERA786431 ERA851899:ERA851921 ERA851923:ERA851967 ERA917435:ERA917457 ERA917459:ERA917503 ERA982971:ERA982993 ERA982995:ERA983039 FAS65538:FAS65541 FAS131074:FAS131077 FAS196610:FAS196613 FAS262146:FAS262149 FAS327682:FAS327685 FAS393218:FAS393221 FAS458754:FAS458757 FAS524290:FAS524293 FAS589826:FAS589829 FAS655362:FAS655365 FAS720898:FAS720901 FAS786434:FAS786437 FAS851970:FAS851973 FAS917506:FAS917509 FAS983042:FAS983045 FAW65467:FAW65489 FAW65491:FAW65535 FAW131003:FAW131025 FAW131027:FAW131071 FAW196539:FAW196561 FAW196563:FAW196607 FAW262075:FAW262097 FAW262099:FAW262143 FAW327611:FAW327633 FAW327635:FAW327679 FAW393147:FAW393169 FAW393171:FAW393215 FAW458683:FAW458705 FAW458707:FAW458751 FAW524219:FAW524241 FAW524243:FAW524287 FAW589755:FAW589777 FAW589779:FAW589823 FAW655291:FAW655313 FAW655315:FAW655359 FAW720827:FAW720849 FAW720851:FAW720895 FAW786363:FAW786385 FAW786387:FAW786431 FAW851899:FAW851921 FAW851923:FAW851967 FAW917435:FAW917457 FAW917459:FAW917503 FAW982971:FAW982993 FAW982995:FAW983039 FKO65538:FKO65541 FKO131074:FKO131077 FKO196610:FKO196613 FKO262146:FKO262149 FKO327682:FKO327685 FKO393218:FKO393221 FKO458754:FKO458757 FKO524290:FKO524293 FKO589826:FKO589829 FKO655362:FKO655365 FKO720898:FKO720901 FKO786434:FKO786437 FKO851970:FKO851973 FKO917506:FKO917509 FKO983042:FKO983045 FKS65467:FKS65489 FKS65491:FKS65535 FKS131003:FKS131025 FKS131027:FKS131071 FKS196539:FKS196561 FKS196563:FKS196607 FKS262075:FKS262097 FKS262099:FKS262143 FKS327611:FKS327633 FKS327635:FKS327679 FKS393147:FKS393169 FKS393171:FKS393215 FKS458683:FKS458705 FKS458707:FKS458751 FKS524219:FKS524241 FKS524243:FKS524287 FKS589755:FKS589777 FKS589779:FKS589823 FKS655291:FKS655313 FKS655315:FKS655359 FKS720827:FKS720849 FKS720851:FKS720895 FKS786363:FKS786385 FKS786387:FKS786431 FKS851899:FKS851921 FKS851923:FKS851967 FKS917435:FKS917457 FKS917459:FKS917503 FKS982971:FKS982993 FKS982995:FKS983039 FUK65538:FUK65541 FUK131074:FUK131077 FUK196610:FUK196613 FUK262146:FUK262149 FUK327682:FUK327685 FUK393218:FUK393221 FUK458754:FUK458757 FUK524290:FUK524293 FUK589826:FUK589829 FUK655362:FUK655365 FUK720898:FUK720901 FUK786434:FUK786437 FUK851970:FUK851973 FUK917506:FUK917509 FUK983042:FUK983045 FUO65467:FUO65489 FUO65491:FUO65535 FUO131003:FUO131025 FUO131027:FUO131071 FUO196539:FUO196561 FUO196563:FUO196607 FUO262075:FUO262097 FUO262099:FUO262143 FUO327611:FUO327633 FUO327635:FUO327679 FUO393147:FUO393169 FUO393171:FUO393215 FUO458683:FUO458705 FUO458707:FUO458751 FUO524219:FUO524241 FUO524243:FUO524287 FUO589755:FUO589777 FUO589779:FUO589823 FUO655291:FUO655313 FUO655315:FUO655359 FUO720827:FUO720849 FUO720851:FUO720895 FUO786363:FUO786385 FUO786387:FUO786431 FUO851899:FUO851921 FUO851923:FUO851967 FUO917435:FUO917457 FUO917459:FUO917503 FUO982971:FUO982993 FUO982995:FUO983039 GEG65538:GEG65541 GEG131074:GEG131077 GEG196610:GEG196613 GEG262146:GEG262149 GEG327682:GEG327685 GEG393218:GEG393221 GEG458754:GEG458757 GEG524290:GEG524293 GEG589826:GEG589829 GEG655362:GEG655365 GEG720898:GEG720901 GEG786434:GEG786437 GEG851970:GEG851973 GEG917506:GEG917509 GEG983042:GEG983045 GEK65467:GEK65489 GEK65491:GEK65535 GEK131003:GEK131025 GEK131027:GEK131071 GEK196539:GEK196561 GEK196563:GEK196607 GEK262075:GEK262097 GEK262099:GEK262143 GEK327611:GEK327633 GEK327635:GEK327679 GEK393147:GEK393169 GEK393171:GEK393215 GEK458683:GEK458705 GEK458707:GEK458751 GEK524219:GEK524241 GEK524243:GEK524287 GEK589755:GEK589777 GEK589779:GEK589823 GEK655291:GEK655313 GEK655315:GEK655359 GEK720827:GEK720849 GEK720851:GEK720895 GEK786363:GEK786385 GEK786387:GEK786431 GEK851899:GEK851921 GEK851923:GEK851967 GEK917435:GEK917457 GEK917459:GEK917503 GEK982971:GEK982993 GEK982995:GEK983039 GOC65538:GOC65541 GOC131074:GOC131077 GOC196610:GOC196613 GOC262146:GOC262149 GOC327682:GOC327685 GOC393218:GOC393221 GOC458754:GOC458757 GOC524290:GOC524293 GOC589826:GOC589829 GOC655362:GOC655365 GOC720898:GOC720901 GOC786434:GOC786437 GOC851970:GOC851973 GOC917506:GOC917509 GOC983042:GOC983045 GOG65467:GOG65489 GOG65491:GOG65535 GOG131003:GOG131025 GOG131027:GOG131071 GOG196539:GOG196561 GOG196563:GOG196607 GOG262075:GOG262097 GOG262099:GOG262143 GOG327611:GOG327633 GOG327635:GOG327679 GOG393147:GOG393169 GOG393171:GOG393215 GOG458683:GOG458705 GOG458707:GOG458751 GOG524219:GOG524241 GOG524243:GOG524287 GOG589755:GOG589777 GOG589779:GOG589823 GOG655291:GOG655313 GOG655315:GOG655359 GOG720827:GOG720849 GOG720851:GOG720895 GOG786363:GOG786385 GOG786387:GOG786431 GOG851899:GOG851921 GOG851923:GOG851967 GOG917435:GOG917457 GOG917459:GOG917503 GOG982971:GOG982993 GOG982995:GOG983039 GXY65538:GXY65541 GXY131074:GXY131077 GXY196610:GXY196613 GXY262146:GXY262149 GXY327682:GXY327685 GXY393218:GXY393221 GXY458754:GXY458757 GXY524290:GXY524293 GXY589826:GXY589829 GXY655362:GXY655365 GXY720898:GXY720901 GXY786434:GXY786437 GXY851970:GXY851973 GXY917506:GXY917509 GXY983042:GXY983045 GYC65467:GYC65489 GYC65491:GYC65535 GYC131003:GYC131025 GYC131027:GYC131071 GYC196539:GYC196561 GYC196563:GYC196607 GYC262075:GYC262097 GYC262099:GYC262143 GYC327611:GYC327633 GYC327635:GYC327679 GYC393147:GYC393169 GYC393171:GYC393215 GYC458683:GYC458705 GYC458707:GYC458751 GYC524219:GYC524241 GYC524243:GYC524287 GYC589755:GYC589777 GYC589779:GYC589823 GYC655291:GYC655313 GYC655315:GYC655359 GYC720827:GYC720849 GYC720851:GYC720895 GYC786363:GYC786385 GYC786387:GYC786431 GYC851899:GYC851921 GYC851923:GYC851967 GYC917435:GYC917457 GYC917459:GYC917503 GYC982971:GYC982993 GYC982995:GYC983039 HHU65538:HHU65541 HHU131074:HHU131077 HHU196610:HHU196613 HHU262146:HHU262149 HHU327682:HHU327685 HHU393218:HHU393221 HHU458754:HHU458757 HHU524290:HHU524293 HHU589826:HHU589829 HHU655362:HHU655365 HHU720898:HHU720901 HHU786434:HHU786437 HHU851970:HHU851973 HHU917506:HHU917509 HHU983042:HHU983045 HHY65467:HHY65489 HHY65491:HHY65535 HHY131003:HHY131025 HHY131027:HHY131071 HHY196539:HHY196561 HHY196563:HHY196607 HHY262075:HHY262097 HHY262099:HHY262143 HHY327611:HHY327633 HHY327635:HHY327679 HHY393147:HHY393169 HHY393171:HHY393215 HHY458683:HHY458705 HHY458707:HHY458751 HHY524219:HHY524241 HHY524243:HHY524287 HHY589755:HHY589777 HHY589779:HHY589823 HHY655291:HHY655313 HHY655315:HHY655359 HHY720827:HHY720849 HHY720851:HHY720895 HHY786363:HHY786385 HHY786387:HHY786431 HHY851899:HHY851921 HHY851923:HHY851967 HHY917435:HHY917457 HHY917459:HHY917503 HHY982971:HHY982993 HHY982995:HHY983039 HRQ65538:HRQ65541 HRQ131074:HRQ131077 HRQ196610:HRQ196613 HRQ262146:HRQ262149 HRQ327682:HRQ327685 HRQ393218:HRQ393221 HRQ458754:HRQ458757 HRQ524290:HRQ524293 HRQ589826:HRQ589829 HRQ655362:HRQ655365 HRQ720898:HRQ720901 HRQ786434:HRQ786437 HRQ851970:HRQ851973 HRQ917506:HRQ917509 HRQ983042:HRQ983045 HRU65467:HRU65489 HRU65491:HRU65535 HRU131003:HRU131025 HRU131027:HRU131071 HRU196539:HRU196561 HRU196563:HRU196607 HRU262075:HRU262097 HRU262099:HRU262143 HRU327611:HRU327633 HRU327635:HRU327679 HRU393147:HRU393169 HRU393171:HRU393215 HRU458683:HRU458705 HRU458707:HRU458751 HRU524219:HRU524241 HRU524243:HRU524287 HRU589755:HRU589777 HRU589779:HRU589823 HRU655291:HRU655313 HRU655315:HRU655359 HRU720827:HRU720849 HRU720851:HRU720895 HRU786363:HRU786385 HRU786387:HRU786431 HRU851899:HRU851921 HRU851923:HRU851967 HRU917435:HRU917457 HRU917459:HRU917503 HRU982971:HRU982993 HRU982995:HRU983039 IBM65538:IBM65541 IBM131074:IBM131077 IBM196610:IBM196613 IBM262146:IBM262149 IBM327682:IBM327685 IBM393218:IBM393221 IBM458754:IBM458757 IBM524290:IBM524293 IBM589826:IBM589829 IBM655362:IBM655365 IBM720898:IBM720901 IBM786434:IBM786437 IBM851970:IBM851973 IBM917506:IBM917509 IBM983042:IBM983045 IBQ65467:IBQ65489 IBQ65491:IBQ65535 IBQ131003:IBQ131025 IBQ131027:IBQ131071 IBQ196539:IBQ196561 IBQ196563:IBQ196607 IBQ262075:IBQ262097 IBQ262099:IBQ262143 IBQ327611:IBQ327633 IBQ327635:IBQ327679 IBQ393147:IBQ393169 IBQ393171:IBQ393215 IBQ458683:IBQ458705 IBQ458707:IBQ458751 IBQ524219:IBQ524241 IBQ524243:IBQ524287 IBQ589755:IBQ589777 IBQ589779:IBQ589823 IBQ655291:IBQ655313 IBQ655315:IBQ655359 IBQ720827:IBQ720849 IBQ720851:IBQ720895 IBQ786363:IBQ786385 IBQ786387:IBQ786431 IBQ851899:IBQ851921 IBQ851923:IBQ851967 IBQ917435:IBQ917457 IBQ917459:IBQ917503 IBQ982971:IBQ982993 IBQ982995:IBQ983039 ILI65538:ILI65541 ILI131074:ILI131077 ILI196610:ILI196613 ILI262146:ILI262149 ILI327682:ILI327685 ILI393218:ILI393221 ILI458754:ILI458757 ILI524290:ILI524293 ILI589826:ILI589829 ILI655362:ILI655365 ILI720898:ILI720901 ILI786434:ILI786437 ILI851970:ILI851973 ILI917506:ILI917509 ILI983042:ILI983045 ILM65467:ILM65489 ILM65491:ILM65535 ILM131003:ILM131025 ILM131027:ILM131071 ILM196539:ILM196561 ILM196563:ILM196607 ILM262075:ILM262097 ILM262099:ILM262143 ILM327611:ILM327633 ILM327635:ILM327679 ILM393147:ILM393169 ILM393171:ILM393215 ILM458683:ILM458705 ILM458707:ILM458751 ILM524219:ILM524241 ILM524243:ILM524287 ILM589755:ILM589777 ILM589779:ILM589823 ILM655291:ILM655313 ILM655315:ILM655359 ILM720827:ILM720849 ILM720851:ILM720895 ILM786363:ILM786385 ILM786387:ILM786431 ILM851899:ILM851921 ILM851923:ILM851967 ILM917435:ILM917457 ILM917459:ILM917503 ILM982971:ILM982993 ILM982995:ILM983039 IVE65538:IVE65541 IVE131074:IVE131077 IVE196610:IVE196613 IVE262146:IVE262149 IVE327682:IVE327685 IVE393218:IVE393221 IVE458754:IVE458757 IVE524290:IVE524293 IVE589826:IVE589829 IVE655362:IVE655365 IVE720898:IVE720901 IVE786434:IVE786437 IVE851970:IVE851973 IVE917506:IVE917509 IVE983042:IVE983045 IVI65467:IVI65489 IVI65491:IVI65535 IVI131003:IVI131025 IVI131027:IVI131071 IVI196539:IVI196561 IVI196563:IVI196607 IVI262075:IVI262097 IVI262099:IVI262143 IVI327611:IVI327633 IVI327635:IVI327679 IVI393147:IVI393169 IVI393171:IVI393215 IVI458683:IVI458705 IVI458707:IVI458751 IVI524219:IVI524241 IVI524243:IVI524287 IVI589755:IVI589777 IVI589779:IVI589823 IVI655291:IVI655313 IVI655315:IVI655359 IVI720827:IVI720849 IVI720851:IVI720895 IVI786363:IVI786385 IVI786387:IVI786431 IVI851899:IVI851921 IVI851923:IVI851967 IVI917435:IVI917457 IVI917459:IVI917503 IVI982971:IVI982993 IVI982995:IVI983039 JFA65538:JFA65541 JFA131074:JFA131077 JFA196610:JFA196613 JFA262146:JFA262149 JFA327682:JFA327685 JFA393218:JFA393221 JFA458754:JFA458757 JFA524290:JFA524293 JFA589826:JFA589829 JFA655362:JFA655365 JFA720898:JFA720901 JFA786434:JFA786437 JFA851970:JFA851973 JFA917506:JFA917509 JFA983042:JFA983045 JFE65467:JFE65489 JFE65491:JFE65535 JFE131003:JFE131025 JFE131027:JFE131071 JFE196539:JFE196561 JFE196563:JFE196607 JFE262075:JFE262097 JFE262099:JFE262143 JFE327611:JFE327633 JFE327635:JFE327679 JFE393147:JFE393169 JFE393171:JFE393215 JFE458683:JFE458705 JFE458707:JFE458751 JFE524219:JFE524241 JFE524243:JFE524287 JFE589755:JFE589777 JFE589779:JFE589823 JFE655291:JFE655313 JFE655315:JFE655359 JFE720827:JFE720849 JFE720851:JFE720895 JFE786363:JFE786385 JFE786387:JFE786431 JFE851899:JFE851921 JFE851923:JFE851967 JFE917435:JFE917457 JFE917459:JFE917503 JFE982971:JFE982993 JFE982995:JFE983039 JOW65538:JOW65541 JOW131074:JOW131077 JOW196610:JOW196613 JOW262146:JOW262149 JOW327682:JOW327685 JOW393218:JOW393221 JOW458754:JOW458757 JOW524290:JOW524293 JOW589826:JOW589829 JOW655362:JOW655365 JOW720898:JOW720901 JOW786434:JOW786437 JOW851970:JOW851973 JOW917506:JOW917509 JOW983042:JOW983045 JPA65467:JPA65489 JPA65491:JPA65535 JPA131003:JPA131025 JPA131027:JPA131071 JPA196539:JPA196561 JPA196563:JPA196607 JPA262075:JPA262097 JPA262099:JPA262143 JPA327611:JPA327633 JPA327635:JPA327679 JPA393147:JPA393169 JPA393171:JPA393215 JPA458683:JPA458705 JPA458707:JPA458751 JPA524219:JPA524241 JPA524243:JPA524287 JPA589755:JPA589777 JPA589779:JPA589823 JPA655291:JPA655313 JPA655315:JPA655359 JPA720827:JPA720849 JPA720851:JPA720895 JPA786363:JPA786385 JPA786387:JPA786431 JPA851899:JPA851921 JPA851923:JPA851967 JPA917435:JPA917457 JPA917459:JPA917503 JPA982971:JPA982993 JPA982995:JPA983039 JYS65538:JYS65541 JYS131074:JYS131077 JYS196610:JYS196613 JYS262146:JYS262149 JYS327682:JYS327685 JYS393218:JYS393221 JYS458754:JYS458757 JYS524290:JYS524293 JYS589826:JYS589829 JYS655362:JYS655365 JYS720898:JYS720901 JYS786434:JYS786437 JYS851970:JYS851973 JYS917506:JYS917509 JYS983042:JYS983045 JYW65467:JYW65489 JYW65491:JYW65535 JYW131003:JYW131025 JYW131027:JYW131071 JYW196539:JYW196561 JYW196563:JYW196607 JYW262075:JYW262097 JYW262099:JYW262143 JYW327611:JYW327633 JYW327635:JYW327679 JYW393147:JYW393169 JYW393171:JYW393215 JYW458683:JYW458705 JYW458707:JYW458751 JYW524219:JYW524241 JYW524243:JYW524287 JYW589755:JYW589777 JYW589779:JYW589823 JYW655291:JYW655313 JYW655315:JYW655359 JYW720827:JYW720849 JYW720851:JYW720895 JYW786363:JYW786385 JYW786387:JYW786431 JYW851899:JYW851921 JYW851923:JYW851967 JYW917435:JYW917457 JYW917459:JYW917503 JYW982971:JYW982993 JYW982995:JYW983039 KIO65538:KIO65541 KIO131074:KIO131077 KIO196610:KIO196613 KIO262146:KIO262149 KIO327682:KIO327685 KIO393218:KIO393221 KIO458754:KIO458757 KIO524290:KIO524293 KIO589826:KIO589829 KIO655362:KIO655365 KIO720898:KIO720901 KIO786434:KIO786437 KIO851970:KIO851973 KIO917506:KIO917509 KIO983042:KIO983045 KIS65467:KIS65489 KIS65491:KIS65535 KIS131003:KIS131025 KIS131027:KIS131071 KIS196539:KIS196561 KIS196563:KIS196607 KIS262075:KIS262097 KIS262099:KIS262143 KIS327611:KIS327633 KIS327635:KIS327679 KIS393147:KIS393169 KIS393171:KIS393215 KIS458683:KIS458705 KIS458707:KIS458751 KIS524219:KIS524241 KIS524243:KIS524287 KIS589755:KIS589777 KIS589779:KIS589823 KIS655291:KIS655313 KIS655315:KIS655359 KIS720827:KIS720849 KIS720851:KIS720895 KIS786363:KIS786385 KIS786387:KIS786431 KIS851899:KIS851921 KIS851923:KIS851967 KIS917435:KIS917457 KIS917459:KIS917503 KIS982971:KIS982993 KIS982995:KIS983039 KSK65538:KSK65541 KSK131074:KSK131077 KSK196610:KSK196613 KSK262146:KSK262149 KSK327682:KSK327685 KSK393218:KSK393221 KSK458754:KSK458757 KSK524290:KSK524293 KSK589826:KSK589829 KSK655362:KSK655365 KSK720898:KSK720901 KSK786434:KSK786437 KSK851970:KSK851973 KSK917506:KSK917509 KSK983042:KSK983045 KSO65467:KSO65489 KSO65491:KSO65535 KSO131003:KSO131025 KSO131027:KSO131071 KSO196539:KSO196561 KSO196563:KSO196607 KSO262075:KSO262097 KSO262099:KSO262143 KSO327611:KSO327633 KSO327635:KSO327679 KSO393147:KSO393169 KSO393171:KSO393215 KSO458683:KSO458705 KSO458707:KSO458751 KSO524219:KSO524241 KSO524243:KSO524287 KSO589755:KSO589777 KSO589779:KSO589823 KSO655291:KSO655313 KSO655315:KSO655359 KSO720827:KSO720849 KSO720851:KSO720895 KSO786363:KSO786385 KSO786387:KSO786431 KSO851899:KSO851921 KSO851923:KSO851967 KSO917435:KSO917457 KSO917459:KSO917503 KSO982971:KSO982993 KSO982995:KSO983039 LCG65538:LCG65541 LCG131074:LCG131077 LCG196610:LCG196613 LCG262146:LCG262149 LCG327682:LCG327685 LCG393218:LCG393221 LCG458754:LCG458757 LCG524290:LCG524293 LCG589826:LCG589829 LCG655362:LCG655365 LCG720898:LCG720901 LCG786434:LCG786437 LCG851970:LCG851973 LCG917506:LCG917509 LCG983042:LCG983045 LCK65467:LCK65489 LCK65491:LCK65535 LCK131003:LCK131025 LCK131027:LCK131071 LCK196539:LCK196561 LCK196563:LCK196607 LCK262075:LCK262097 LCK262099:LCK262143 LCK327611:LCK327633 LCK327635:LCK327679 LCK393147:LCK393169 LCK393171:LCK393215 LCK458683:LCK458705 LCK458707:LCK458751 LCK524219:LCK524241 LCK524243:LCK524287 LCK589755:LCK589777 LCK589779:LCK589823 LCK655291:LCK655313 LCK655315:LCK655359 LCK720827:LCK720849 LCK720851:LCK720895 LCK786363:LCK786385 LCK786387:LCK786431 LCK851899:LCK851921 LCK851923:LCK851967 LCK917435:LCK917457 LCK917459:LCK917503 LCK982971:LCK982993 LCK982995:LCK983039 LMC65538:LMC65541 LMC131074:LMC131077 LMC196610:LMC196613 LMC262146:LMC262149 LMC327682:LMC327685 LMC393218:LMC393221 LMC458754:LMC458757 LMC524290:LMC524293 LMC589826:LMC589829 LMC655362:LMC655365 LMC720898:LMC720901 LMC786434:LMC786437 LMC851970:LMC851973 LMC917506:LMC917509 LMC983042:LMC983045 LMG65467:LMG65489 LMG65491:LMG65535 LMG131003:LMG131025 LMG131027:LMG131071 LMG196539:LMG196561 LMG196563:LMG196607 LMG262075:LMG262097 LMG262099:LMG262143 LMG327611:LMG327633 LMG327635:LMG327679 LMG393147:LMG393169 LMG393171:LMG393215 LMG458683:LMG458705 LMG458707:LMG458751 LMG524219:LMG524241 LMG524243:LMG524287 LMG589755:LMG589777 LMG589779:LMG589823 LMG655291:LMG655313 LMG655315:LMG655359 LMG720827:LMG720849 LMG720851:LMG720895 LMG786363:LMG786385 LMG786387:LMG786431 LMG851899:LMG851921 LMG851923:LMG851967 LMG917435:LMG917457 LMG917459:LMG917503 LMG982971:LMG982993 LMG982995:LMG983039 LVY65538:LVY65541 LVY131074:LVY131077 LVY196610:LVY196613 LVY262146:LVY262149 LVY327682:LVY327685 LVY393218:LVY393221 LVY458754:LVY458757 LVY524290:LVY524293 LVY589826:LVY589829 LVY655362:LVY655365 LVY720898:LVY720901 LVY786434:LVY786437 LVY851970:LVY851973 LVY917506:LVY917509 LVY983042:LVY983045 LWC65467:LWC65489 LWC65491:LWC65535 LWC131003:LWC131025 LWC131027:LWC131071 LWC196539:LWC196561 LWC196563:LWC196607 LWC262075:LWC262097 LWC262099:LWC262143 LWC327611:LWC327633 LWC327635:LWC327679 LWC393147:LWC393169 LWC393171:LWC393215 LWC458683:LWC458705 LWC458707:LWC458751 LWC524219:LWC524241 LWC524243:LWC524287 LWC589755:LWC589777 LWC589779:LWC589823 LWC655291:LWC655313 LWC655315:LWC655359 LWC720827:LWC720849 LWC720851:LWC720895 LWC786363:LWC786385 LWC786387:LWC786431 LWC851899:LWC851921 LWC851923:LWC851967 LWC917435:LWC917457 LWC917459:LWC917503 LWC982971:LWC982993 LWC982995:LWC983039 MFU65538:MFU65541 MFU131074:MFU131077 MFU196610:MFU196613 MFU262146:MFU262149 MFU327682:MFU327685 MFU393218:MFU393221 MFU458754:MFU458757 MFU524290:MFU524293 MFU589826:MFU589829 MFU655362:MFU655365 MFU720898:MFU720901 MFU786434:MFU786437 MFU851970:MFU851973 MFU917506:MFU917509 MFU983042:MFU983045 MFY65467:MFY65489 MFY65491:MFY65535 MFY131003:MFY131025 MFY131027:MFY131071 MFY196539:MFY196561 MFY196563:MFY196607 MFY262075:MFY262097 MFY262099:MFY262143 MFY327611:MFY327633 MFY327635:MFY327679 MFY393147:MFY393169 MFY393171:MFY393215 MFY458683:MFY458705 MFY458707:MFY458751 MFY524219:MFY524241 MFY524243:MFY524287 MFY589755:MFY589777 MFY589779:MFY589823 MFY655291:MFY655313 MFY655315:MFY655359 MFY720827:MFY720849 MFY720851:MFY720895 MFY786363:MFY786385 MFY786387:MFY786431 MFY851899:MFY851921 MFY851923:MFY851967 MFY917435:MFY917457 MFY917459:MFY917503 MFY982971:MFY982993 MFY982995:MFY983039 MPQ65538:MPQ65541 MPQ131074:MPQ131077 MPQ196610:MPQ196613 MPQ262146:MPQ262149 MPQ327682:MPQ327685 MPQ393218:MPQ393221 MPQ458754:MPQ458757 MPQ524290:MPQ524293 MPQ589826:MPQ589829 MPQ655362:MPQ655365 MPQ720898:MPQ720901 MPQ786434:MPQ786437 MPQ851970:MPQ851973 MPQ917506:MPQ917509 MPQ983042:MPQ983045 MPU65467:MPU65489 MPU65491:MPU65535 MPU131003:MPU131025 MPU131027:MPU131071 MPU196539:MPU196561 MPU196563:MPU196607 MPU262075:MPU262097 MPU262099:MPU262143 MPU327611:MPU327633 MPU327635:MPU327679 MPU393147:MPU393169 MPU393171:MPU393215 MPU458683:MPU458705 MPU458707:MPU458751 MPU524219:MPU524241 MPU524243:MPU524287 MPU589755:MPU589777 MPU589779:MPU589823 MPU655291:MPU655313 MPU655315:MPU655359 MPU720827:MPU720849 MPU720851:MPU720895 MPU786363:MPU786385 MPU786387:MPU786431 MPU851899:MPU851921 MPU851923:MPU851967 MPU917435:MPU917457 MPU917459:MPU917503 MPU982971:MPU982993 MPU982995:MPU983039 MZM65538:MZM65541 MZM131074:MZM131077 MZM196610:MZM196613 MZM262146:MZM262149 MZM327682:MZM327685 MZM393218:MZM393221 MZM458754:MZM458757 MZM524290:MZM524293 MZM589826:MZM589829 MZM655362:MZM655365 MZM720898:MZM720901 MZM786434:MZM786437 MZM851970:MZM851973 MZM917506:MZM917509 MZM983042:MZM983045 MZQ65467:MZQ65489 MZQ65491:MZQ65535 MZQ131003:MZQ131025 MZQ131027:MZQ131071 MZQ196539:MZQ196561 MZQ196563:MZQ196607 MZQ262075:MZQ262097 MZQ262099:MZQ262143 MZQ327611:MZQ327633 MZQ327635:MZQ327679 MZQ393147:MZQ393169 MZQ393171:MZQ393215 MZQ458683:MZQ458705 MZQ458707:MZQ458751 MZQ524219:MZQ524241 MZQ524243:MZQ524287 MZQ589755:MZQ589777 MZQ589779:MZQ589823 MZQ655291:MZQ655313 MZQ655315:MZQ655359 MZQ720827:MZQ720849 MZQ720851:MZQ720895 MZQ786363:MZQ786385 MZQ786387:MZQ786431 MZQ851899:MZQ851921 MZQ851923:MZQ851967 MZQ917435:MZQ917457 MZQ917459:MZQ917503 MZQ982971:MZQ982993 MZQ982995:MZQ983039 NJI65538:NJI65541 NJI131074:NJI131077 NJI196610:NJI196613 NJI262146:NJI262149 NJI327682:NJI327685 NJI393218:NJI393221 NJI458754:NJI458757 NJI524290:NJI524293 NJI589826:NJI589829 NJI655362:NJI655365 NJI720898:NJI720901 NJI786434:NJI786437 NJI851970:NJI851973 NJI917506:NJI917509 NJI983042:NJI983045 NJM65467:NJM65489 NJM65491:NJM65535 NJM131003:NJM131025 NJM131027:NJM131071 NJM196539:NJM196561 NJM196563:NJM196607 NJM262075:NJM262097 NJM262099:NJM262143 NJM327611:NJM327633 NJM327635:NJM327679 NJM393147:NJM393169 NJM393171:NJM393215 NJM458683:NJM458705 NJM458707:NJM458751 NJM524219:NJM524241 NJM524243:NJM524287 NJM589755:NJM589777 NJM589779:NJM589823 NJM655291:NJM655313 NJM655315:NJM655359 NJM720827:NJM720849 NJM720851:NJM720895 NJM786363:NJM786385 NJM786387:NJM786431 NJM851899:NJM851921 NJM851923:NJM851967 NJM917435:NJM917457 NJM917459:NJM917503 NJM982971:NJM982993 NJM982995:NJM983039 NTE65538:NTE65541 NTE131074:NTE131077 NTE196610:NTE196613 NTE262146:NTE262149 NTE327682:NTE327685 NTE393218:NTE393221 NTE458754:NTE458757 NTE524290:NTE524293 NTE589826:NTE589829 NTE655362:NTE655365 NTE720898:NTE720901 NTE786434:NTE786437 NTE851970:NTE851973 NTE917506:NTE917509 NTE983042:NTE983045 NTI65467:NTI65489 NTI65491:NTI65535 NTI131003:NTI131025 NTI131027:NTI131071 NTI196539:NTI196561 NTI196563:NTI196607 NTI262075:NTI262097 NTI262099:NTI262143 NTI327611:NTI327633 NTI327635:NTI327679 NTI393147:NTI393169 NTI393171:NTI393215 NTI458683:NTI458705 NTI458707:NTI458751 NTI524219:NTI524241 NTI524243:NTI524287 NTI589755:NTI589777 NTI589779:NTI589823 NTI655291:NTI655313 NTI655315:NTI655359 NTI720827:NTI720849 NTI720851:NTI720895 NTI786363:NTI786385 NTI786387:NTI786431 NTI851899:NTI851921 NTI851923:NTI851967 NTI917435:NTI917457 NTI917459:NTI917503 NTI982971:NTI982993 NTI982995:NTI983039 ODA65538:ODA65541 ODA131074:ODA131077 ODA196610:ODA196613 ODA262146:ODA262149 ODA327682:ODA327685 ODA393218:ODA393221 ODA458754:ODA458757 ODA524290:ODA524293 ODA589826:ODA589829 ODA655362:ODA655365 ODA720898:ODA720901 ODA786434:ODA786437 ODA851970:ODA851973 ODA917506:ODA917509 ODA983042:ODA983045 ODE65467:ODE65489 ODE65491:ODE65535 ODE131003:ODE131025 ODE131027:ODE131071 ODE196539:ODE196561 ODE196563:ODE196607 ODE262075:ODE262097 ODE262099:ODE262143 ODE327611:ODE327633 ODE327635:ODE327679 ODE393147:ODE393169 ODE393171:ODE393215 ODE458683:ODE458705 ODE458707:ODE458751 ODE524219:ODE524241 ODE524243:ODE524287 ODE589755:ODE589777 ODE589779:ODE589823 ODE655291:ODE655313 ODE655315:ODE655359 ODE720827:ODE720849 ODE720851:ODE720895 ODE786363:ODE786385 ODE786387:ODE786431 ODE851899:ODE851921 ODE851923:ODE851967 ODE917435:ODE917457 ODE917459:ODE917503 ODE982971:ODE982993 ODE982995:ODE983039 OMW65538:OMW65541 OMW131074:OMW131077 OMW196610:OMW196613 OMW262146:OMW262149 OMW327682:OMW327685 OMW393218:OMW393221 OMW458754:OMW458757 OMW524290:OMW524293 OMW589826:OMW589829 OMW655362:OMW655365 OMW720898:OMW720901 OMW786434:OMW786437 OMW851970:OMW851973 OMW917506:OMW917509 OMW983042:OMW983045 ONA65467:ONA65489 ONA65491:ONA65535 ONA131003:ONA131025 ONA131027:ONA131071 ONA196539:ONA196561 ONA196563:ONA196607 ONA262075:ONA262097 ONA262099:ONA262143 ONA327611:ONA327633 ONA327635:ONA327679 ONA393147:ONA393169 ONA393171:ONA393215 ONA458683:ONA458705 ONA458707:ONA458751 ONA524219:ONA524241 ONA524243:ONA524287 ONA589755:ONA589777 ONA589779:ONA589823 ONA655291:ONA655313 ONA655315:ONA655359 ONA720827:ONA720849 ONA720851:ONA720895 ONA786363:ONA786385 ONA786387:ONA786431 ONA851899:ONA851921 ONA851923:ONA851967 ONA917435:ONA917457 ONA917459:ONA917503 ONA982971:ONA982993 ONA982995:ONA983039 OWS65538:OWS65541 OWS131074:OWS131077 OWS196610:OWS196613 OWS262146:OWS262149 OWS327682:OWS327685 OWS393218:OWS393221 OWS458754:OWS458757 OWS524290:OWS524293 OWS589826:OWS589829 OWS655362:OWS655365 OWS720898:OWS720901 OWS786434:OWS786437 OWS851970:OWS851973 OWS917506:OWS917509 OWS983042:OWS983045 OWW65467:OWW65489 OWW65491:OWW65535 OWW131003:OWW131025 OWW131027:OWW131071 OWW196539:OWW196561 OWW196563:OWW196607 OWW262075:OWW262097 OWW262099:OWW262143 OWW327611:OWW327633 OWW327635:OWW327679 OWW393147:OWW393169 OWW393171:OWW393215 OWW458683:OWW458705 OWW458707:OWW458751 OWW524219:OWW524241 OWW524243:OWW524287 OWW589755:OWW589777 OWW589779:OWW589823 OWW655291:OWW655313 OWW655315:OWW655359 OWW720827:OWW720849 OWW720851:OWW720895 OWW786363:OWW786385 OWW786387:OWW786431 OWW851899:OWW851921 OWW851923:OWW851967 OWW917435:OWW917457 OWW917459:OWW917503 OWW982971:OWW982993 OWW982995:OWW983039 PGO65538:PGO65541 PGO131074:PGO131077 PGO196610:PGO196613 PGO262146:PGO262149 PGO327682:PGO327685 PGO393218:PGO393221 PGO458754:PGO458757 PGO524290:PGO524293 PGO589826:PGO589829 PGO655362:PGO655365 PGO720898:PGO720901 PGO786434:PGO786437 PGO851970:PGO851973 PGO917506:PGO917509 PGO983042:PGO983045 PGS65467:PGS65489 PGS65491:PGS65535 PGS131003:PGS131025 PGS131027:PGS131071 PGS196539:PGS196561 PGS196563:PGS196607 PGS262075:PGS262097 PGS262099:PGS262143 PGS327611:PGS327633 PGS327635:PGS327679 PGS393147:PGS393169 PGS393171:PGS393215 PGS458683:PGS458705 PGS458707:PGS458751 PGS524219:PGS524241 PGS524243:PGS524287 PGS589755:PGS589777 PGS589779:PGS589823 PGS655291:PGS655313 PGS655315:PGS655359 PGS720827:PGS720849 PGS720851:PGS720895 PGS786363:PGS786385 PGS786387:PGS786431 PGS851899:PGS851921 PGS851923:PGS851967 PGS917435:PGS917457 PGS917459:PGS917503 PGS982971:PGS982993 PGS982995:PGS983039 PQK65538:PQK65541 PQK131074:PQK131077 PQK196610:PQK196613 PQK262146:PQK262149 PQK327682:PQK327685 PQK393218:PQK393221 PQK458754:PQK458757 PQK524290:PQK524293 PQK589826:PQK589829 PQK655362:PQK655365 PQK720898:PQK720901 PQK786434:PQK786437 PQK851970:PQK851973 PQK917506:PQK917509 PQK983042:PQK983045 PQO65467:PQO65489 PQO65491:PQO65535 PQO131003:PQO131025 PQO131027:PQO131071 PQO196539:PQO196561 PQO196563:PQO196607 PQO262075:PQO262097 PQO262099:PQO262143 PQO327611:PQO327633 PQO327635:PQO327679 PQO393147:PQO393169 PQO393171:PQO393215 PQO458683:PQO458705 PQO458707:PQO458751 PQO524219:PQO524241 PQO524243:PQO524287 PQO589755:PQO589777 PQO589779:PQO589823 PQO655291:PQO655313 PQO655315:PQO655359 PQO720827:PQO720849 PQO720851:PQO720895 PQO786363:PQO786385 PQO786387:PQO786431 PQO851899:PQO851921 PQO851923:PQO851967 PQO917435:PQO917457 PQO917459:PQO917503 PQO982971:PQO982993 PQO982995:PQO983039 QAG65538:QAG65541 QAG131074:QAG131077 QAG196610:QAG196613 QAG262146:QAG262149 QAG327682:QAG327685 QAG393218:QAG393221 QAG458754:QAG458757 QAG524290:QAG524293 QAG589826:QAG589829 QAG655362:QAG655365 QAG720898:QAG720901 QAG786434:QAG786437 QAG851970:QAG851973 QAG917506:QAG917509 QAG983042:QAG983045 QAK65467:QAK65489 QAK65491:QAK65535 QAK131003:QAK131025 QAK131027:QAK131071 QAK196539:QAK196561 QAK196563:QAK196607 QAK262075:QAK262097 QAK262099:QAK262143 QAK327611:QAK327633 QAK327635:QAK327679 QAK393147:QAK393169 QAK393171:QAK393215 QAK458683:QAK458705 QAK458707:QAK458751 QAK524219:QAK524241 QAK524243:QAK524287 QAK589755:QAK589777 QAK589779:QAK589823 QAK655291:QAK655313 QAK655315:QAK655359 QAK720827:QAK720849 QAK720851:QAK720895 QAK786363:QAK786385 QAK786387:QAK786431 QAK851899:QAK851921 QAK851923:QAK851967 QAK917435:QAK917457 QAK917459:QAK917503 QAK982971:QAK982993 QAK982995:QAK983039 QKC65538:QKC65541 QKC131074:QKC131077 QKC196610:QKC196613 QKC262146:QKC262149 QKC327682:QKC327685 QKC393218:QKC393221 QKC458754:QKC458757 QKC524290:QKC524293 QKC589826:QKC589829 QKC655362:QKC655365 QKC720898:QKC720901 QKC786434:QKC786437 QKC851970:QKC851973 QKC917506:QKC917509 QKC983042:QKC983045 QKG65467:QKG65489 QKG65491:QKG65535 QKG131003:QKG131025 QKG131027:QKG131071 QKG196539:QKG196561 QKG196563:QKG196607 QKG262075:QKG262097 QKG262099:QKG262143 QKG327611:QKG327633 QKG327635:QKG327679 QKG393147:QKG393169 QKG393171:QKG393215 QKG458683:QKG458705 QKG458707:QKG458751 QKG524219:QKG524241 QKG524243:QKG524287 QKG589755:QKG589777 QKG589779:QKG589823 QKG655291:QKG655313 QKG655315:QKG655359 QKG720827:QKG720849 QKG720851:QKG720895 QKG786363:QKG786385 QKG786387:QKG786431 QKG851899:QKG851921 QKG851923:QKG851967 QKG917435:QKG917457 QKG917459:QKG917503 QKG982971:QKG982993 QKG982995:QKG983039 QTY65538:QTY65541 QTY131074:QTY131077 QTY196610:QTY196613 QTY262146:QTY262149 QTY327682:QTY327685 QTY393218:QTY393221 QTY458754:QTY458757 QTY524290:QTY524293 QTY589826:QTY589829 QTY655362:QTY655365 QTY720898:QTY720901 QTY786434:QTY786437 QTY851970:QTY851973 QTY917506:QTY917509 QTY983042:QTY983045 QUC65467:QUC65489 QUC65491:QUC65535 QUC131003:QUC131025 QUC131027:QUC131071 QUC196539:QUC196561 QUC196563:QUC196607 QUC262075:QUC262097 QUC262099:QUC262143 QUC327611:QUC327633 QUC327635:QUC327679 QUC393147:QUC393169 QUC393171:QUC393215 QUC458683:QUC458705 QUC458707:QUC458751 QUC524219:QUC524241 QUC524243:QUC524287 QUC589755:QUC589777 QUC589779:QUC589823 QUC655291:QUC655313 QUC655315:QUC655359 QUC720827:QUC720849 QUC720851:QUC720895 QUC786363:QUC786385 QUC786387:QUC786431 QUC851899:QUC851921 QUC851923:QUC851967 QUC917435:QUC917457 QUC917459:QUC917503 QUC982971:QUC982993 QUC982995:QUC983039 RDU65538:RDU65541 RDU131074:RDU131077 RDU196610:RDU196613 RDU262146:RDU262149 RDU327682:RDU327685 RDU393218:RDU393221 RDU458754:RDU458757 RDU524290:RDU524293 RDU589826:RDU589829 RDU655362:RDU655365 RDU720898:RDU720901 RDU786434:RDU786437 RDU851970:RDU851973 RDU917506:RDU917509 RDU983042:RDU983045 RDY65467:RDY65489 RDY65491:RDY65535 RDY131003:RDY131025 RDY131027:RDY131071 RDY196539:RDY196561 RDY196563:RDY196607 RDY262075:RDY262097 RDY262099:RDY262143 RDY327611:RDY327633 RDY327635:RDY327679 RDY393147:RDY393169 RDY393171:RDY393215 RDY458683:RDY458705 RDY458707:RDY458751 RDY524219:RDY524241 RDY524243:RDY524287 RDY589755:RDY589777 RDY589779:RDY589823 RDY655291:RDY655313 RDY655315:RDY655359 RDY720827:RDY720849 RDY720851:RDY720895 RDY786363:RDY786385 RDY786387:RDY786431 RDY851899:RDY851921 RDY851923:RDY851967 RDY917435:RDY917457 RDY917459:RDY917503 RDY982971:RDY982993 RDY982995:RDY983039 RNQ65538:RNQ65541 RNQ131074:RNQ131077 RNQ196610:RNQ196613 RNQ262146:RNQ262149 RNQ327682:RNQ327685 RNQ393218:RNQ393221 RNQ458754:RNQ458757 RNQ524290:RNQ524293 RNQ589826:RNQ589829 RNQ655362:RNQ655365 RNQ720898:RNQ720901 RNQ786434:RNQ786437 RNQ851970:RNQ851973 RNQ917506:RNQ917509 RNQ983042:RNQ983045 RNU65467:RNU65489 RNU65491:RNU65535 RNU131003:RNU131025 RNU131027:RNU131071 RNU196539:RNU196561 RNU196563:RNU196607 RNU262075:RNU262097 RNU262099:RNU262143 RNU327611:RNU327633 RNU327635:RNU327679 RNU393147:RNU393169 RNU393171:RNU393215 RNU458683:RNU458705 RNU458707:RNU458751 RNU524219:RNU524241 RNU524243:RNU524287 RNU589755:RNU589777 RNU589779:RNU589823 RNU655291:RNU655313 RNU655315:RNU655359 RNU720827:RNU720849 RNU720851:RNU720895 RNU786363:RNU786385 RNU786387:RNU786431 RNU851899:RNU851921 RNU851923:RNU851967 RNU917435:RNU917457 RNU917459:RNU917503 RNU982971:RNU982993 RNU982995:RNU983039 RXM65538:RXM65541 RXM131074:RXM131077 RXM196610:RXM196613 RXM262146:RXM262149 RXM327682:RXM327685 RXM393218:RXM393221 RXM458754:RXM458757 RXM524290:RXM524293 RXM589826:RXM589829 RXM655362:RXM655365 RXM720898:RXM720901 RXM786434:RXM786437 RXM851970:RXM851973 RXM917506:RXM917509 RXM983042:RXM983045 RXQ65467:RXQ65489 RXQ65491:RXQ65535 RXQ131003:RXQ131025 RXQ131027:RXQ131071 RXQ196539:RXQ196561 RXQ196563:RXQ196607 RXQ262075:RXQ262097 RXQ262099:RXQ262143 RXQ327611:RXQ327633 RXQ327635:RXQ327679 RXQ393147:RXQ393169 RXQ393171:RXQ393215 RXQ458683:RXQ458705 RXQ458707:RXQ458751 RXQ524219:RXQ524241 RXQ524243:RXQ524287 RXQ589755:RXQ589777 RXQ589779:RXQ589823 RXQ655291:RXQ655313 RXQ655315:RXQ655359 RXQ720827:RXQ720849 RXQ720851:RXQ720895 RXQ786363:RXQ786385 RXQ786387:RXQ786431 RXQ851899:RXQ851921 RXQ851923:RXQ851967 RXQ917435:RXQ917457 RXQ917459:RXQ917503 RXQ982971:RXQ982993 RXQ982995:RXQ983039 SHI65538:SHI65541 SHI131074:SHI131077 SHI196610:SHI196613 SHI262146:SHI262149 SHI327682:SHI327685 SHI393218:SHI393221 SHI458754:SHI458757 SHI524290:SHI524293 SHI589826:SHI589829 SHI655362:SHI655365 SHI720898:SHI720901 SHI786434:SHI786437 SHI851970:SHI851973 SHI917506:SHI917509 SHI983042:SHI983045 SHM65467:SHM65489 SHM65491:SHM65535 SHM131003:SHM131025 SHM131027:SHM131071 SHM196539:SHM196561 SHM196563:SHM196607 SHM262075:SHM262097 SHM262099:SHM262143 SHM327611:SHM327633 SHM327635:SHM327679 SHM393147:SHM393169 SHM393171:SHM393215 SHM458683:SHM458705 SHM458707:SHM458751 SHM524219:SHM524241 SHM524243:SHM524287 SHM589755:SHM589777 SHM589779:SHM589823 SHM655291:SHM655313 SHM655315:SHM655359 SHM720827:SHM720849 SHM720851:SHM720895 SHM786363:SHM786385 SHM786387:SHM786431 SHM851899:SHM851921 SHM851923:SHM851967 SHM917435:SHM917457 SHM917459:SHM917503 SHM982971:SHM982993 SHM982995:SHM983039 SRE65538:SRE65541 SRE131074:SRE131077 SRE196610:SRE196613 SRE262146:SRE262149 SRE327682:SRE327685 SRE393218:SRE393221 SRE458754:SRE458757 SRE524290:SRE524293 SRE589826:SRE589829 SRE655362:SRE655365 SRE720898:SRE720901 SRE786434:SRE786437 SRE851970:SRE851973 SRE917506:SRE917509 SRE983042:SRE983045 SRI65467:SRI65489 SRI65491:SRI65535 SRI131003:SRI131025 SRI131027:SRI131071 SRI196539:SRI196561 SRI196563:SRI196607 SRI262075:SRI262097 SRI262099:SRI262143 SRI327611:SRI327633 SRI327635:SRI327679 SRI393147:SRI393169 SRI393171:SRI393215 SRI458683:SRI458705 SRI458707:SRI458751 SRI524219:SRI524241 SRI524243:SRI524287 SRI589755:SRI589777 SRI589779:SRI589823 SRI655291:SRI655313 SRI655315:SRI655359 SRI720827:SRI720849 SRI720851:SRI720895 SRI786363:SRI786385 SRI786387:SRI786431 SRI851899:SRI851921 SRI851923:SRI851967 SRI917435:SRI917457 SRI917459:SRI917503 SRI982971:SRI982993 SRI982995:SRI983039 TBA65538:TBA65541 TBA131074:TBA131077 TBA196610:TBA196613 TBA262146:TBA262149 TBA327682:TBA327685 TBA393218:TBA393221 TBA458754:TBA458757 TBA524290:TBA524293 TBA589826:TBA589829 TBA655362:TBA655365 TBA720898:TBA720901 TBA786434:TBA786437 TBA851970:TBA851973 TBA917506:TBA917509 TBA983042:TBA983045 TBE65467:TBE65489 TBE65491:TBE65535 TBE131003:TBE131025 TBE131027:TBE131071 TBE196539:TBE196561 TBE196563:TBE196607 TBE262075:TBE262097 TBE262099:TBE262143 TBE327611:TBE327633 TBE327635:TBE327679 TBE393147:TBE393169 TBE393171:TBE393215 TBE458683:TBE458705 TBE458707:TBE458751 TBE524219:TBE524241 TBE524243:TBE524287 TBE589755:TBE589777 TBE589779:TBE589823 TBE655291:TBE655313 TBE655315:TBE655359 TBE720827:TBE720849 TBE720851:TBE720895 TBE786363:TBE786385 TBE786387:TBE786431 TBE851899:TBE851921 TBE851923:TBE851967 TBE917435:TBE917457 TBE917459:TBE917503 TBE982971:TBE982993 TBE982995:TBE983039 TKW65538:TKW65541 TKW131074:TKW131077 TKW196610:TKW196613 TKW262146:TKW262149 TKW327682:TKW327685 TKW393218:TKW393221 TKW458754:TKW458757 TKW524290:TKW524293 TKW589826:TKW589829 TKW655362:TKW655365 TKW720898:TKW720901 TKW786434:TKW786437 TKW851970:TKW851973 TKW917506:TKW917509 TKW983042:TKW983045 TLA65467:TLA65489 TLA65491:TLA65535 TLA131003:TLA131025 TLA131027:TLA131071 TLA196539:TLA196561 TLA196563:TLA196607 TLA262075:TLA262097 TLA262099:TLA262143 TLA327611:TLA327633 TLA327635:TLA327679 TLA393147:TLA393169 TLA393171:TLA393215 TLA458683:TLA458705 TLA458707:TLA458751 TLA524219:TLA524241 TLA524243:TLA524287 TLA589755:TLA589777 TLA589779:TLA589823 TLA655291:TLA655313 TLA655315:TLA655359 TLA720827:TLA720849 TLA720851:TLA720895 TLA786363:TLA786385 TLA786387:TLA786431 TLA851899:TLA851921 TLA851923:TLA851967 TLA917435:TLA917457 TLA917459:TLA917503 TLA982971:TLA982993 TLA982995:TLA983039 TUS65538:TUS65541 TUS131074:TUS131077 TUS196610:TUS196613 TUS262146:TUS262149 TUS327682:TUS327685 TUS393218:TUS393221 TUS458754:TUS458757 TUS524290:TUS524293 TUS589826:TUS589829 TUS655362:TUS655365 TUS720898:TUS720901 TUS786434:TUS786437 TUS851970:TUS851973 TUS917506:TUS917509 TUS983042:TUS983045 TUW65467:TUW65489 TUW65491:TUW65535 TUW131003:TUW131025 TUW131027:TUW131071 TUW196539:TUW196561 TUW196563:TUW196607 TUW262075:TUW262097 TUW262099:TUW262143 TUW327611:TUW327633 TUW327635:TUW327679 TUW393147:TUW393169 TUW393171:TUW393215 TUW458683:TUW458705 TUW458707:TUW458751 TUW524219:TUW524241 TUW524243:TUW524287 TUW589755:TUW589777 TUW589779:TUW589823 TUW655291:TUW655313 TUW655315:TUW655359 TUW720827:TUW720849 TUW720851:TUW720895 TUW786363:TUW786385 TUW786387:TUW786431 TUW851899:TUW851921 TUW851923:TUW851967 TUW917435:TUW917457 TUW917459:TUW917503 TUW982971:TUW982993 TUW982995:TUW983039 UEO65538:UEO65541 UEO131074:UEO131077 UEO196610:UEO196613 UEO262146:UEO262149 UEO327682:UEO327685 UEO393218:UEO393221 UEO458754:UEO458757 UEO524290:UEO524293 UEO589826:UEO589829 UEO655362:UEO655365 UEO720898:UEO720901 UEO786434:UEO786437 UEO851970:UEO851973 UEO917506:UEO917509 UEO983042:UEO983045 UES65467:UES65489 UES65491:UES65535 UES131003:UES131025 UES131027:UES131071 UES196539:UES196561 UES196563:UES196607 UES262075:UES262097 UES262099:UES262143 UES327611:UES327633 UES327635:UES327679 UES393147:UES393169 UES393171:UES393215 UES458683:UES458705 UES458707:UES458751 UES524219:UES524241 UES524243:UES524287 UES589755:UES589777 UES589779:UES589823 UES655291:UES655313 UES655315:UES655359 UES720827:UES720849 UES720851:UES720895 UES786363:UES786385 UES786387:UES786431 UES851899:UES851921 UES851923:UES851967 UES917435:UES917457 UES917459:UES917503 UES982971:UES982993 UES982995:UES983039 UOK65538:UOK65541 UOK131074:UOK131077 UOK196610:UOK196613 UOK262146:UOK262149 UOK327682:UOK327685 UOK393218:UOK393221 UOK458754:UOK458757 UOK524290:UOK524293 UOK589826:UOK589829 UOK655362:UOK655365 UOK720898:UOK720901 UOK786434:UOK786437 UOK851970:UOK851973 UOK917506:UOK917509 UOK983042:UOK983045 UOO65467:UOO65489 UOO65491:UOO65535 UOO131003:UOO131025 UOO131027:UOO131071 UOO196539:UOO196561 UOO196563:UOO196607 UOO262075:UOO262097 UOO262099:UOO262143 UOO327611:UOO327633 UOO327635:UOO327679 UOO393147:UOO393169 UOO393171:UOO393215 UOO458683:UOO458705 UOO458707:UOO458751 UOO524219:UOO524241 UOO524243:UOO524287 UOO589755:UOO589777 UOO589779:UOO589823 UOO655291:UOO655313 UOO655315:UOO655359 UOO720827:UOO720849 UOO720851:UOO720895 UOO786363:UOO786385 UOO786387:UOO786431 UOO851899:UOO851921 UOO851923:UOO851967 UOO917435:UOO917457 UOO917459:UOO917503 UOO982971:UOO982993 UOO982995:UOO983039 UYG65538:UYG65541 UYG131074:UYG131077 UYG196610:UYG196613 UYG262146:UYG262149 UYG327682:UYG327685 UYG393218:UYG393221 UYG458754:UYG458757 UYG524290:UYG524293 UYG589826:UYG589829 UYG655362:UYG655365 UYG720898:UYG720901 UYG786434:UYG786437 UYG851970:UYG851973 UYG917506:UYG917509 UYG983042:UYG983045 UYK65467:UYK65489 UYK65491:UYK65535 UYK131003:UYK131025 UYK131027:UYK131071 UYK196539:UYK196561 UYK196563:UYK196607 UYK262075:UYK262097 UYK262099:UYK262143 UYK327611:UYK327633 UYK327635:UYK327679 UYK393147:UYK393169 UYK393171:UYK393215 UYK458683:UYK458705 UYK458707:UYK458751 UYK524219:UYK524241 UYK524243:UYK524287 UYK589755:UYK589777 UYK589779:UYK589823 UYK655291:UYK655313 UYK655315:UYK655359 UYK720827:UYK720849 UYK720851:UYK720895 UYK786363:UYK786385 UYK786387:UYK786431 UYK851899:UYK851921 UYK851923:UYK851967 UYK917435:UYK917457 UYK917459:UYK917503 UYK982971:UYK982993 UYK982995:UYK983039 VIC65538:VIC65541 VIC131074:VIC131077 VIC196610:VIC196613 VIC262146:VIC262149 VIC327682:VIC327685 VIC393218:VIC393221 VIC458754:VIC458757 VIC524290:VIC524293 VIC589826:VIC589829 VIC655362:VIC655365 VIC720898:VIC720901 VIC786434:VIC786437 VIC851970:VIC851973 VIC917506:VIC917509 VIC983042:VIC983045 VIG65467:VIG65489 VIG65491:VIG65535 VIG131003:VIG131025 VIG131027:VIG131071 VIG196539:VIG196561 VIG196563:VIG196607 VIG262075:VIG262097 VIG262099:VIG262143 VIG327611:VIG327633 VIG327635:VIG327679 VIG393147:VIG393169 VIG393171:VIG393215 VIG458683:VIG458705 VIG458707:VIG458751 VIG524219:VIG524241 VIG524243:VIG524287 VIG589755:VIG589777 VIG589779:VIG589823 VIG655291:VIG655313 VIG655315:VIG655359 VIG720827:VIG720849 VIG720851:VIG720895 VIG786363:VIG786385 VIG786387:VIG786431 VIG851899:VIG851921 VIG851923:VIG851967 VIG917435:VIG917457 VIG917459:VIG917503 VIG982971:VIG982993 VIG982995:VIG983039 VRY65538:VRY65541 VRY131074:VRY131077 VRY196610:VRY196613 VRY262146:VRY262149 VRY327682:VRY327685 VRY393218:VRY393221 VRY458754:VRY458757 VRY524290:VRY524293 VRY589826:VRY589829 VRY655362:VRY655365 VRY720898:VRY720901 VRY786434:VRY786437 VRY851970:VRY851973 VRY917506:VRY917509 VRY983042:VRY983045 VSC65467:VSC65489 VSC65491:VSC65535 VSC131003:VSC131025 VSC131027:VSC131071 VSC196539:VSC196561 VSC196563:VSC196607 VSC262075:VSC262097 VSC262099:VSC262143 VSC327611:VSC327633 VSC327635:VSC327679 VSC393147:VSC393169 VSC393171:VSC393215 VSC458683:VSC458705 VSC458707:VSC458751 VSC524219:VSC524241 VSC524243:VSC524287 VSC589755:VSC589777 VSC589779:VSC589823 VSC655291:VSC655313 VSC655315:VSC655359 VSC720827:VSC720849 VSC720851:VSC720895 VSC786363:VSC786385 VSC786387:VSC786431 VSC851899:VSC851921 VSC851923:VSC851967 VSC917435:VSC917457 VSC917459:VSC917503 VSC982971:VSC982993 VSC982995:VSC983039 WBU65538:WBU65541 WBU131074:WBU131077 WBU196610:WBU196613 WBU262146:WBU262149 WBU327682:WBU327685 WBU393218:WBU393221 WBU458754:WBU458757 WBU524290:WBU524293 WBU589826:WBU589829 WBU655362:WBU655365 WBU720898:WBU720901 WBU786434:WBU786437 WBU851970:WBU851973 WBU917506:WBU917509 WBU983042:WBU983045 WBY65467:WBY65489 WBY65491:WBY65535 WBY131003:WBY131025 WBY131027:WBY131071 WBY196539:WBY196561 WBY196563:WBY196607 WBY262075:WBY262097 WBY262099:WBY262143 WBY327611:WBY327633 WBY327635:WBY327679 WBY393147:WBY393169 WBY393171:WBY393215 WBY458683:WBY458705 WBY458707:WBY458751 WBY524219:WBY524241 WBY524243:WBY524287 WBY589755:WBY589777 WBY589779:WBY589823 WBY655291:WBY655313 WBY655315:WBY655359 WBY720827:WBY720849 WBY720851:WBY720895 WBY786363:WBY786385 WBY786387:WBY786431 WBY851899:WBY851921 WBY851923:WBY851967 WBY917435:WBY917457 WBY917459:WBY917503 WBY982971:WBY982993 WBY982995:WBY983039 WLQ65538:WLQ65541 WLQ131074:WLQ131077 WLQ196610:WLQ196613 WLQ262146:WLQ262149 WLQ327682:WLQ327685 WLQ393218:WLQ393221 WLQ458754:WLQ458757 WLQ524290:WLQ524293 WLQ589826:WLQ589829 WLQ655362:WLQ655365 WLQ720898:WLQ720901 WLQ786434:WLQ786437 WLQ851970:WLQ851973 WLQ917506:WLQ917509 WLQ983042:WLQ983045 WLU65467:WLU65489 WLU65491:WLU65535 WLU131003:WLU131025 WLU131027:WLU131071 WLU196539:WLU196561 WLU196563:WLU196607 WLU262075:WLU262097 WLU262099:WLU262143 WLU327611:WLU327633 WLU327635:WLU327679 WLU393147:WLU393169 WLU393171:WLU393215 WLU458683:WLU458705 WLU458707:WLU458751 WLU524219:WLU524241 WLU524243:WLU524287 WLU589755:WLU589777 WLU589779:WLU589823 WLU655291:WLU655313 WLU655315:WLU655359 WLU720827:WLU720849 WLU720851:WLU720895 WLU786363:WLU786385 WLU786387:WLU786431 WLU851899:WLU851921 WLU851923:WLU851967 WLU917435:WLU917457 WLU917459:WLU917503 WLU982971:WLU982993 WLU982995:WLU983039 WVM65538:WVM65541 WVM131074:WVM131077 WVM196610:WVM196613 WVM262146:WVM262149 WVM327682:WVM327685 WVM393218:WVM393221 WVM458754:WVM458757 WVM524290:WVM524293 WVM589826:WVM589829 WVM655362:WVM655365 WVM720898:WVM720901 WVM786434:WVM786437 WVM851970:WVM851973 WVM917506:WVM917509 WVM983042:WVM983045 WVQ65467:WVQ65489 WVQ65491:WVQ65535 WVQ131003:WVQ131025 WVQ131027:WVQ131071 WVQ196539:WVQ196561 WVQ196563:WVQ196607 WVQ262075:WVQ262097 WVQ262099:WVQ262143 WVQ327611:WVQ327633 WVQ327635:WVQ327679 WVQ393147:WVQ393169 WVQ393171:WVQ393215 WVQ458683:WVQ458705 WVQ458707:WVQ458751 WVQ524219:WVQ524241 WVQ524243:WVQ524287 WVQ589755:WVQ589777 WVQ589779:WVQ589823 WVQ655291:WVQ655313 WVQ655315:WVQ655359 WVQ720827:WVQ720849 WVQ720851:WVQ720895 WVQ786363:WVQ786385 WVQ786387:WVQ786431 WVQ851899:WVQ851921 WVQ851923:WVQ851967 WVQ917435:WVQ917457 WVQ917459:WVQ917503 WVQ982971:WVQ982993 WVQ982995:WVQ983039">
      <formula1>"■基线,□观测项"</formula1>
    </dataValidation>
    <dataValidation type="list" allowBlank="1" showInputMessage="1" showErrorMessage="1" sqref="F63 F73 F65536 JB65536 SX65536 ACT65536 AMP65536 AWL65536 BGH65536 BQD65536 BZZ65536 CJV65536 CTR65536 DDN65536 DNJ65536 DXF65536 EHB65536 EQX65536 FAT65536 FKP65536 FUL65536 GEH65536 GOD65536 GXZ65536 HHV65536 HRR65536 IBN65536 ILJ65536 IVF65536 JFB65536 JOX65536 JYT65536 KIP65536 KSL65536 LCH65536 LMD65536 LVZ65536 MFV65536 MPR65536 MZN65536 NJJ65536 NTF65536 ODB65536 OMX65536 OWT65536 PGP65536 PQL65536 QAH65536 QKD65536 QTZ65536 RDV65536 RNR65536 RXN65536 SHJ65536 SRF65536 TBB65536 TKX65536 TUT65536 UEP65536 UOL65536 UYH65536 VID65536 VRZ65536 WBV65536 WLR65536 WVN65536 F131072 JB131072 SX131072 ACT131072 AMP131072 AWL131072 BGH131072 BQD131072 BZZ131072 CJV131072 CTR131072 DDN131072 DNJ131072 DXF131072 EHB131072 EQX131072 FAT131072 FKP131072 FUL131072 GEH131072 GOD131072 GXZ131072 HHV131072 HRR131072 IBN131072 ILJ131072 IVF131072 JFB131072 JOX131072 JYT131072 KIP131072 KSL131072 LCH131072 LMD131072 LVZ131072 MFV131072 MPR131072 MZN131072 NJJ131072 NTF131072 ODB131072 OMX131072 OWT131072 PGP131072 PQL131072 QAH131072 QKD131072 QTZ131072 RDV131072 RNR131072 RXN131072 SHJ131072 SRF131072 TBB131072 TKX131072 TUT131072 UEP131072 UOL131072 UYH131072 VID131072 VRZ131072 WBV131072 WLR131072 WVN131072 F196608 JB196608 SX196608 ACT196608 AMP196608 AWL196608 BGH196608 BQD196608 BZZ196608 CJV196608 CTR196608 DDN196608 DNJ196608 DXF196608 EHB196608 EQX196608 FAT196608 FKP196608 FUL196608 GEH196608 GOD196608 GXZ196608 HHV196608 HRR196608 IBN196608 ILJ196608 IVF196608 JFB196608 JOX196608 JYT196608 KIP196608 KSL196608 LCH196608 LMD196608 LVZ196608 MFV196608 MPR196608 MZN196608 NJJ196608 NTF196608 ODB196608 OMX196608 OWT196608 PGP196608 PQL196608 QAH196608 QKD196608 QTZ196608 RDV196608 RNR196608 RXN196608 SHJ196608 SRF196608 TBB196608 TKX196608 TUT196608 UEP196608 UOL196608 UYH196608 VID196608 VRZ196608 WBV196608 WLR196608 WVN196608 F262144 JB262144 SX262144 ACT262144 AMP262144 AWL262144 BGH262144 BQD262144 BZZ262144 CJV262144 CTR262144 DDN262144 DNJ262144 DXF262144 EHB262144 EQX262144 FAT262144 FKP262144 FUL262144 GEH262144 GOD262144 GXZ262144 HHV262144 HRR262144 IBN262144 ILJ262144 IVF262144 JFB262144 JOX262144 JYT262144 KIP262144 KSL262144 LCH262144 LMD262144 LVZ262144 MFV262144 MPR262144 MZN262144 NJJ262144 NTF262144 ODB262144 OMX262144 OWT262144 PGP262144 PQL262144 QAH262144 QKD262144 QTZ262144 RDV262144 RNR262144 RXN262144 SHJ262144 SRF262144 TBB262144 TKX262144 TUT262144 UEP262144 UOL262144 UYH262144 VID262144 VRZ262144 WBV262144 WLR262144 WVN262144 F327680 JB327680 SX327680 ACT327680 AMP327680 AWL327680 BGH327680 BQD327680 BZZ327680 CJV327680 CTR327680 DDN327680 DNJ327680 DXF327680 EHB327680 EQX327680 FAT327680 FKP327680 FUL327680 GEH327680 GOD327680 GXZ327680 HHV327680 HRR327680 IBN327680 ILJ327680 IVF327680 JFB327680 JOX327680 JYT327680 KIP327680 KSL327680 LCH327680 LMD327680 LVZ327680 MFV327680 MPR327680 MZN327680 NJJ327680 NTF327680 ODB327680 OMX327680 OWT327680 PGP327680 PQL327680 QAH327680 QKD327680 QTZ327680 RDV327680 RNR327680 RXN327680 SHJ327680 SRF327680 TBB327680 TKX327680 TUT327680 UEP327680 UOL327680 UYH327680 VID327680 VRZ327680 WBV327680 WLR327680 WVN327680 F393216 JB393216 SX393216 ACT393216 AMP393216 AWL393216 BGH393216 BQD393216 BZZ393216 CJV393216 CTR393216 DDN393216 DNJ393216 DXF393216 EHB393216 EQX393216 FAT393216 FKP393216 FUL393216 GEH393216 GOD393216 GXZ393216 HHV393216 HRR393216 IBN393216 ILJ393216 IVF393216 JFB393216 JOX393216 JYT393216 KIP393216 KSL393216 LCH393216 LMD393216 LVZ393216 MFV393216 MPR393216 MZN393216 NJJ393216 NTF393216 ODB393216 OMX393216 OWT393216 PGP393216 PQL393216 QAH393216 QKD393216 QTZ393216 RDV393216 RNR393216 RXN393216 SHJ393216 SRF393216 TBB393216 TKX393216 TUT393216 UEP393216 UOL393216 UYH393216 VID393216 VRZ393216 WBV393216 WLR393216 WVN393216 F458752 JB458752 SX458752 ACT458752 AMP458752 AWL458752 BGH458752 BQD458752 BZZ458752 CJV458752 CTR458752 DDN458752 DNJ458752 DXF458752 EHB458752 EQX458752 FAT458752 FKP458752 FUL458752 GEH458752 GOD458752 GXZ458752 HHV458752 HRR458752 IBN458752 ILJ458752 IVF458752 JFB458752 JOX458752 JYT458752 KIP458752 KSL458752 LCH458752 LMD458752 LVZ458752 MFV458752 MPR458752 MZN458752 NJJ458752 NTF458752 ODB458752 OMX458752 OWT458752 PGP458752 PQL458752 QAH458752 QKD458752 QTZ458752 RDV458752 RNR458752 RXN458752 SHJ458752 SRF458752 TBB458752 TKX458752 TUT458752 UEP458752 UOL458752 UYH458752 VID458752 VRZ458752 WBV458752 WLR458752 WVN458752 F524288 JB524288 SX524288 ACT524288 AMP524288 AWL524288 BGH524288 BQD524288 BZZ524288 CJV524288 CTR524288 DDN524288 DNJ524288 DXF524288 EHB524288 EQX524288 FAT524288 FKP524288 FUL524288 GEH524288 GOD524288 GXZ524288 HHV524288 HRR524288 IBN524288 ILJ524288 IVF524288 JFB524288 JOX524288 JYT524288 KIP524288 KSL524288 LCH524288 LMD524288 LVZ524288 MFV524288 MPR524288 MZN524288 NJJ524288 NTF524288 ODB524288 OMX524288 OWT524288 PGP524288 PQL524288 QAH524288 QKD524288 QTZ524288 RDV524288 RNR524288 RXN524288 SHJ524288 SRF524288 TBB524288 TKX524288 TUT524288 UEP524288 UOL524288 UYH524288 VID524288 VRZ524288 WBV524288 WLR524288 WVN524288 F589824 JB589824 SX589824 ACT589824 AMP589824 AWL589824 BGH589824 BQD589824 BZZ589824 CJV589824 CTR589824 DDN589824 DNJ589824 DXF589824 EHB589824 EQX589824 FAT589824 FKP589824 FUL589824 GEH589824 GOD589824 GXZ589824 HHV589824 HRR589824 IBN589824 ILJ589824 IVF589824 JFB589824 JOX589824 JYT589824 KIP589824 KSL589824 LCH589824 LMD589824 LVZ589824 MFV589824 MPR589824 MZN589824 NJJ589824 NTF589824 ODB589824 OMX589824 OWT589824 PGP589824 PQL589824 QAH589824 QKD589824 QTZ589824 RDV589824 RNR589824 RXN589824 SHJ589824 SRF589824 TBB589824 TKX589824 TUT589824 UEP589824 UOL589824 UYH589824 VID589824 VRZ589824 WBV589824 WLR589824 WVN589824 F655360 JB655360 SX655360 ACT655360 AMP655360 AWL655360 BGH655360 BQD655360 BZZ655360 CJV655360 CTR655360 DDN655360 DNJ655360 DXF655360 EHB655360 EQX655360 FAT655360 FKP655360 FUL655360 GEH655360 GOD655360 GXZ655360 HHV655360 HRR655360 IBN655360 ILJ655360 IVF655360 JFB655360 JOX655360 JYT655360 KIP655360 KSL655360 LCH655360 LMD655360 LVZ655360 MFV655360 MPR655360 MZN655360 NJJ655360 NTF655360 ODB655360 OMX655360 OWT655360 PGP655360 PQL655360 QAH655360 QKD655360 QTZ655360 RDV655360 RNR655360 RXN655360 SHJ655360 SRF655360 TBB655360 TKX655360 TUT655360 UEP655360 UOL655360 UYH655360 VID655360 VRZ655360 WBV655360 WLR655360 WVN655360 F720896 JB720896 SX720896 ACT720896 AMP720896 AWL720896 BGH720896 BQD720896 BZZ720896 CJV720896 CTR720896 DDN720896 DNJ720896 DXF720896 EHB720896 EQX720896 FAT720896 FKP720896 FUL720896 GEH720896 GOD720896 GXZ720896 HHV720896 HRR720896 IBN720896 ILJ720896 IVF720896 JFB720896 JOX720896 JYT720896 KIP720896 KSL720896 LCH720896 LMD720896 LVZ720896 MFV720896 MPR720896 MZN720896 NJJ720896 NTF720896 ODB720896 OMX720896 OWT720896 PGP720896 PQL720896 QAH720896 QKD720896 QTZ720896 RDV720896 RNR720896 RXN720896 SHJ720896 SRF720896 TBB720896 TKX720896 TUT720896 UEP720896 UOL720896 UYH720896 VID720896 VRZ720896 WBV720896 WLR720896 WVN720896 F786432 JB786432 SX786432 ACT786432 AMP786432 AWL786432 BGH786432 BQD786432 BZZ786432 CJV786432 CTR786432 DDN786432 DNJ786432 DXF786432 EHB786432 EQX786432 FAT786432 FKP786432 FUL786432 GEH786432 GOD786432 GXZ786432 HHV786432 HRR786432 IBN786432 ILJ786432 IVF786432 JFB786432 JOX786432 JYT786432 KIP786432 KSL786432 LCH786432 LMD786432 LVZ786432 MFV786432 MPR786432 MZN786432 NJJ786432 NTF786432 ODB786432 OMX786432 OWT786432 PGP786432 PQL786432 QAH786432 QKD786432 QTZ786432 RDV786432 RNR786432 RXN786432 SHJ786432 SRF786432 TBB786432 TKX786432 TUT786432 UEP786432 UOL786432 UYH786432 VID786432 VRZ786432 WBV786432 WLR786432 WVN786432 F851968 JB851968 SX851968 ACT851968 AMP851968 AWL851968 BGH851968 BQD851968 BZZ851968 CJV851968 CTR851968 DDN851968 DNJ851968 DXF851968 EHB851968 EQX851968 FAT851968 FKP851968 FUL851968 GEH851968 GOD851968 GXZ851968 HHV851968 HRR851968 IBN851968 ILJ851968 IVF851968 JFB851968 JOX851968 JYT851968 KIP851968 KSL851968 LCH851968 LMD851968 LVZ851968 MFV851968 MPR851968 MZN851968 NJJ851968 NTF851968 ODB851968 OMX851968 OWT851968 PGP851968 PQL851968 QAH851968 QKD851968 QTZ851968 RDV851968 RNR851968 RXN851968 SHJ851968 SRF851968 TBB851968 TKX851968 TUT851968 UEP851968 UOL851968 UYH851968 VID851968 VRZ851968 WBV851968 WLR851968 WVN851968 F917504 JB917504 SX917504 ACT917504 AMP917504 AWL917504 BGH917504 BQD917504 BZZ917504 CJV917504 CTR917504 DDN917504 DNJ917504 DXF917504 EHB917504 EQX917504 FAT917504 FKP917504 FUL917504 GEH917504 GOD917504 GXZ917504 HHV917504 HRR917504 IBN917504 ILJ917504 IVF917504 JFB917504 JOX917504 JYT917504 KIP917504 KSL917504 LCH917504 LMD917504 LVZ917504 MFV917504 MPR917504 MZN917504 NJJ917504 NTF917504 ODB917504 OMX917504 OWT917504 PGP917504 PQL917504 QAH917504 QKD917504 QTZ917504 RDV917504 RNR917504 RXN917504 SHJ917504 SRF917504 TBB917504 TKX917504 TUT917504 UEP917504 UOL917504 UYH917504 VID917504 VRZ917504 WBV917504 WLR917504 WVN917504 F983040 JB983040 SX983040 ACT983040 AMP983040 AWL983040 BGH983040 BQD983040 BZZ983040 CJV983040 CTR983040 DDN983040 DNJ983040 DXF983040 EHB983040 EQX983040 FAT983040 FKP983040 FUL983040 GEH983040 GOD983040 GXZ983040 HHV983040 HRR983040 IBN983040 ILJ983040 IVF983040 JFB983040 JOX983040 JYT983040 KIP983040 KSL983040 LCH983040 LMD983040 LVZ983040 MFV983040 MPR983040 MZN983040 NJJ983040 NTF983040 ODB983040 OMX983040 OWT983040 PGP983040 PQL983040 QAH983040 QKD983040 QTZ983040 RDV983040 RNR983040 RXN983040 SHJ983040 SRF983040 TBB983040 TKX983040 TUT983040 UEP983040 UOL983040 UYH983040 VID983040 VRZ983040 WBV983040 WLR983040 WVN983040 F65:F71 F65538:F65545 F131074:F131081 F196610:F196617 F262146:F262153 F327682:F327689 F393218:F393225 F458754:F458761 F524290:F524297 F589826:F589833 F655362:F655369 F720898:F720905 F786434:F786441 F851970:F851977 F917506:F917513 F983042:F983049 J16:J62 J65467:J65489 J65491:J65535 J131003:J131025 J131027:J131071 J196539:J196561 J196563:J196607 J262075:J262097 J262099:J262143 J327611:J327633 J327635:J327679 J393147:J393169 J393171:J393215 J458683:J458705 J458707:J458751 J524219:J524241 J524243:J524287 J589755:J589777 J589779:J589823 J655291:J655313 J655315:J655359 J720827:J720849 J720851:J720895 J786363:J786385 J786387:J786431 J851899:J851921 J851923:J851967 J917435:J917457 J917459:J917503 J982971:J982993 J982995:J983039 JB65538:JB65545 JB131074:JB131081 JB196610:JB196617 JB262146:JB262153 JB327682:JB327689 JB393218:JB393225 JB458754:JB458761 JB524290:JB524297 JB589826:JB589833 JB655362:JB655369 JB720898:JB720905 JB786434:JB786441 JB851970:JB851977 JB917506:JB917513 JB983042:JB983049 JF65467:JF65489 JF65491:JF65535 JF131003:JF131025 JF131027:JF131071 JF196539:JF196561 JF196563:JF196607 JF262075:JF262097 JF262099:JF262143 JF327611:JF327633 JF327635:JF327679 JF393147:JF393169 JF393171:JF393215 JF458683:JF458705 JF458707:JF458751 JF524219:JF524241 JF524243:JF524287 JF589755:JF589777 JF589779:JF589823 JF655291:JF655313 JF655315:JF655359 JF720827:JF720849 JF720851:JF720895 JF786363:JF786385 JF786387:JF786431 JF851899:JF851921 JF851923:JF851967 JF917435:JF917457 JF917459:JF917503 JF982971:JF982993 JF982995:JF983039 SX65538:SX65545 SX131074:SX131081 SX196610:SX196617 SX262146:SX262153 SX327682:SX327689 SX393218:SX393225 SX458754:SX458761 SX524290:SX524297 SX589826:SX589833 SX655362:SX655369 SX720898:SX720905 SX786434:SX786441 SX851970:SX851977 SX917506:SX917513 SX983042:SX983049 TB65467:TB65489 TB65491:TB65535 TB131003:TB131025 TB131027:TB131071 TB196539:TB196561 TB196563:TB196607 TB262075:TB262097 TB262099:TB262143 TB327611:TB327633 TB327635:TB327679 TB393147:TB393169 TB393171:TB393215 TB458683:TB458705 TB458707:TB458751 TB524219:TB524241 TB524243:TB524287 TB589755:TB589777 TB589779:TB589823 TB655291:TB655313 TB655315:TB655359 TB720827:TB720849 TB720851:TB720895 TB786363:TB786385 TB786387:TB786431 TB851899:TB851921 TB851923:TB851967 TB917435:TB917457 TB917459:TB917503 TB982971:TB982993 TB982995:TB983039 ACT65538:ACT65545 ACT131074:ACT131081 ACT196610:ACT196617 ACT262146:ACT262153 ACT327682:ACT327689 ACT393218:ACT393225 ACT458754:ACT458761 ACT524290:ACT524297 ACT589826:ACT589833 ACT655362:ACT655369 ACT720898:ACT720905 ACT786434:ACT786441 ACT851970:ACT851977 ACT917506:ACT917513 ACT983042:ACT983049 ACX65467:ACX65489 ACX65491:ACX65535 ACX131003:ACX131025 ACX131027:ACX131071 ACX196539:ACX196561 ACX196563:ACX196607 ACX262075:ACX262097 ACX262099:ACX262143 ACX327611:ACX327633 ACX327635:ACX327679 ACX393147:ACX393169 ACX393171:ACX393215 ACX458683:ACX458705 ACX458707:ACX458751 ACX524219:ACX524241 ACX524243:ACX524287 ACX589755:ACX589777 ACX589779:ACX589823 ACX655291:ACX655313 ACX655315:ACX655359 ACX720827:ACX720849 ACX720851:ACX720895 ACX786363:ACX786385 ACX786387:ACX786431 ACX851899:ACX851921 ACX851923:ACX851967 ACX917435:ACX917457 ACX917459:ACX917503 ACX982971:ACX982993 ACX982995:ACX983039 AMP65538:AMP65545 AMP131074:AMP131081 AMP196610:AMP196617 AMP262146:AMP262153 AMP327682:AMP327689 AMP393218:AMP393225 AMP458754:AMP458761 AMP524290:AMP524297 AMP589826:AMP589833 AMP655362:AMP655369 AMP720898:AMP720905 AMP786434:AMP786441 AMP851970:AMP851977 AMP917506:AMP917513 AMP983042:AMP983049 AMT65467:AMT65489 AMT65491:AMT65535 AMT131003:AMT131025 AMT131027:AMT131071 AMT196539:AMT196561 AMT196563:AMT196607 AMT262075:AMT262097 AMT262099:AMT262143 AMT327611:AMT327633 AMT327635:AMT327679 AMT393147:AMT393169 AMT393171:AMT393215 AMT458683:AMT458705 AMT458707:AMT458751 AMT524219:AMT524241 AMT524243:AMT524287 AMT589755:AMT589777 AMT589779:AMT589823 AMT655291:AMT655313 AMT655315:AMT655359 AMT720827:AMT720849 AMT720851:AMT720895 AMT786363:AMT786385 AMT786387:AMT786431 AMT851899:AMT851921 AMT851923:AMT851967 AMT917435:AMT917457 AMT917459:AMT917503 AMT982971:AMT982993 AMT982995:AMT983039 AWL65538:AWL65545 AWL131074:AWL131081 AWL196610:AWL196617 AWL262146:AWL262153 AWL327682:AWL327689 AWL393218:AWL393225 AWL458754:AWL458761 AWL524290:AWL524297 AWL589826:AWL589833 AWL655362:AWL655369 AWL720898:AWL720905 AWL786434:AWL786441 AWL851970:AWL851977 AWL917506:AWL917513 AWL983042:AWL983049 AWP65467:AWP65489 AWP65491:AWP65535 AWP131003:AWP131025 AWP131027:AWP131071 AWP196539:AWP196561 AWP196563:AWP196607 AWP262075:AWP262097 AWP262099:AWP262143 AWP327611:AWP327633 AWP327635:AWP327679 AWP393147:AWP393169 AWP393171:AWP393215 AWP458683:AWP458705 AWP458707:AWP458751 AWP524219:AWP524241 AWP524243:AWP524287 AWP589755:AWP589777 AWP589779:AWP589823 AWP655291:AWP655313 AWP655315:AWP655359 AWP720827:AWP720849 AWP720851:AWP720895 AWP786363:AWP786385 AWP786387:AWP786431 AWP851899:AWP851921 AWP851923:AWP851967 AWP917435:AWP917457 AWP917459:AWP917503 AWP982971:AWP982993 AWP982995:AWP983039 BGH65538:BGH65545 BGH131074:BGH131081 BGH196610:BGH196617 BGH262146:BGH262153 BGH327682:BGH327689 BGH393218:BGH393225 BGH458754:BGH458761 BGH524290:BGH524297 BGH589826:BGH589833 BGH655362:BGH655369 BGH720898:BGH720905 BGH786434:BGH786441 BGH851970:BGH851977 BGH917506:BGH917513 BGH983042:BGH983049 BGL65467:BGL65489 BGL65491:BGL65535 BGL131003:BGL131025 BGL131027:BGL131071 BGL196539:BGL196561 BGL196563:BGL196607 BGL262075:BGL262097 BGL262099:BGL262143 BGL327611:BGL327633 BGL327635:BGL327679 BGL393147:BGL393169 BGL393171:BGL393215 BGL458683:BGL458705 BGL458707:BGL458751 BGL524219:BGL524241 BGL524243:BGL524287 BGL589755:BGL589777 BGL589779:BGL589823 BGL655291:BGL655313 BGL655315:BGL655359 BGL720827:BGL720849 BGL720851:BGL720895 BGL786363:BGL786385 BGL786387:BGL786431 BGL851899:BGL851921 BGL851923:BGL851967 BGL917435:BGL917457 BGL917459:BGL917503 BGL982971:BGL982993 BGL982995:BGL983039 BQD65538:BQD65545 BQD131074:BQD131081 BQD196610:BQD196617 BQD262146:BQD262153 BQD327682:BQD327689 BQD393218:BQD393225 BQD458754:BQD458761 BQD524290:BQD524297 BQD589826:BQD589833 BQD655362:BQD655369 BQD720898:BQD720905 BQD786434:BQD786441 BQD851970:BQD851977 BQD917506:BQD917513 BQD983042:BQD983049 BQH65467:BQH65489 BQH65491:BQH65535 BQH131003:BQH131025 BQH131027:BQH131071 BQH196539:BQH196561 BQH196563:BQH196607 BQH262075:BQH262097 BQH262099:BQH262143 BQH327611:BQH327633 BQH327635:BQH327679 BQH393147:BQH393169 BQH393171:BQH393215 BQH458683:BQH458705 BQH458707:BQH458751 BQH524219:BQH524241 BQH524243:BQH524287 BQH589755:BQH589777 BQH589779:BQH589823 BQH655291:BQH655313 BQH655315:BQH655359 BQH720827:BQH720849 BQH720851:BQH720895 BQH786363:BQH786385 BQH786387:BQH786431 BQH851899:BQH851921 BQH851923:BQH851967 BQH917435:BQH917457 BQH917459:BQH917503 BQH982971:BQH982993 BQH982995:BQH983039 BZZ65538:BZZ65545 BZZ131074:BZZ131081 BZZ196610:BZZ196617 BZZ262146:BZZ262153 BZZ327682:BZZ327689 BZZ393218:BZZ393225 BZZ458754:BZZ458761 BZZ524290:BZZ524297 BZZ589826:BZZ589833 BZZ655362:BZZ655369 BZZ720898:BZZ720905 BZZ786434:BZZ786441 BZZ851970:BZZ851977 BZZ917506:BZZ917513 BZZ983042:BZZ983049 CAD65467:CAD65489 CAD65491:CAD65535 CAD131003:CAD131025 CAD131027:CAD131071 CAD196539:CAD196561 CAD196563:CAD196607 CAD262075:CAD262097 CAD262099:CAD262143 CAD327611:CAD327633 CAD327635:CAD327679 CAD393147:CAD393169 CAD393171:CAD393215 CAD458683:CAD458705 CAD458707:CAD458751 CAD524219:CAD524241 CAD524243:CAD524287 CAD589755:CAD589777 CAD589779:CAD589823 CAD655291:CAD655313 CAD655315:CAD655359 CAD720827:CAD720849 CAD720851:CAD720895 CAD786363:CAD786385 CAD786387:CAD786431 CAD851899:CAD851921 CAD851923:CAD851967 CAD917435:CAD917457 CAD917459:CAD917503 CAD982971:CAD982993 CAD982995:CAD983039 CJV65538:CJV65545 CJV131074:CJV131081 CJV196610:CJV196617 CJV262146:CJV262153 CJV327682:CJV327689 CJV393218:CJV393225 CJV458754:CJV458761 CJV524290:CJV524297 CJV589826:CJV589833 CJV655362:CJV655369 CJV720898:CJV720905 CJV786434:CJV786441 CJV851970:CJV851977 CJV917506:CJV917513 CJV983042:CJV983049 CJZ65467:CJZ65489 CJZ65491:CJZ65535 CJZ131003:CJZ131025 CJZ131027:CJZ131071 CJZ196539:CJZ196561 CJZ196563:CJZ196607 CJZ262075:CJZ262097 CJZ262099:CJZ262143 CJZ327611:CJZ327633 CJZ327635:CJZ327679 CJZ393147:CJZ393169 CJZ393171:CJZ393215 CJZ458683:CJZ458705 CJZ458707:CJZ458751 CJZ524219:CJZ524241 CJZ524243:CJZ524287 CJZ589755:CJZ589777 CJZ589779:CJZ589823 CJZ655291:CJZ655313 CJZ655315:CJZ655359 CJZ720827:CJZ720849 CJZ720851:CJZ720895 CJZ786363:CJZ786385 CJZ786387:CJZ786431 CJZ851899:CJZ851921 CJZ851923:CJZ851967 CJZ917435:CJZ917457 CJZ917459:CJZ917503 CJZ982971:CJZ982993 CJZ982995:CJZ983039 CTR65538:CTR65545 CTR131074:CTR131081 CTR196610:CTR196617 CTR262146:CTR262153 CTR327682:CTR327689 CTR393218:CTR393225 CTR458754:CTR458761 CTR524290:CTR524297 CTR589826:CTR589833 CTR655362:CTR655369 CTR720898:CTR720905 CTR786434:CTR786441 CTR851970:CTR851977 CTR917506:CTR917513 CTR983042:CTR983049 CTV65467:CTV65489 CTV65491:CTV65535 CTV131003:CTV131025 CTV131027:CTV131071 CTV196539:CTV196561 CTV196563:CTV196607 CTV262075:CTV262097 CTV262099:CTV262143 CTV327611:CTV327633 CTV327635:CTV327679 CTV393147:CTV393169 CTV393171:CTV393215 CTV458683:CTV458705 CTV458707:CTV458751 CTV524219:CTV524241 CTV524243:CTV524287 CTV589755:CTV589777 CTV589779:CTV589823 CTV655291:CTV655313 CTV655315:CTV655359 CTV720827:CTV720849 CTV720851:CTV720895 CTV786363:CTV786385 CTV786387:CTV786431 CTV851899:CTV851921 CTV851923:CTV851967 CTV917435:CTV917457 CTV917459:CTV917503 CTV982971:CTV982993 CTV982995:CTV983039 DDN65538:DDN65545 DDN131074:DDN131081 DDN196610:DDN196617 DDN262146:DDN262153 DDN327682:DDN327689 DDN393218:DDN393225 DDN458754:DDN458761 DDN524290:DDN524297 DDN589826:DDN589833 DDN655362:DDN655369 DDN720898:DDN720905 DDN786434:DDN786441 DDN851970:DDN851977 DDN917506:DDN917513 DDN983042:DDN983049 DDR65467:DDR65489 DDR65491:DDR65535 DDR131003:DDR131025 DDR131027:DDR131071 DDR196539:DDR196561 DDR196563:DDR196607 DDR262075:DDR262097 DDR262099:DDR262143 DDR327611:DDR327633 DDR327635:DDR327679 DDR393147:DDR393169 DDR393171:DDR393215 DDR458683:DDR458705 DDR458707:DDR458751 DDR524219:DDR524241 DDR524243:DDR524287 DDR589755:DDR589777 DDR589779:DDR589823 DDR655291:DDR655313 DDR655315:DDR655359 DDR720827:DDR720849 DDR720851:DDR720895 DDR786363:DDR786385 DDR786387:DDR786431 DDR851899:DDR851921 DDR851923:DDR851967 DDR917435:DDR917457 DDR917459:DDR917503 DDR982971:DDR982993 DDR982995:DDR983039 DNJ65538:DNJ65545 DNJ131074:DNJ131081 DNJ196610:DNJ196617 DNJ262146:DNJ262153 DNJ327682:DNJ327689 DNJ393218:DNJ393225 DNJ458754:DNJ458761 DNJ524290:DNJ524297 DNJ589826:DNJ589833 DNJ655362:DNJ655369 DNJ720898:DNJ720905 DNJ786434:DNJ786441 DNJ851970:DNJ851977 DNJ917506:DNJ917513 DNJ983042:DNJ983049 DNN65467:DNN65489 DNN65491:DNN65535 DNN131003:DNN131025 DNN131027:DNN131071 DNN196539:DNN196561 DNN196563:DNN196607 DNN262075:DNN262097 DNN262099:DNN262143 DNN327611:DNN327633 DNN327635:DNN327679 DNN393147:DNN393169 DNN393171:DNN393215 DNN458683:DNN458705 DNN458707:DNN458751 DNN524219:DNN524241 DNN524243:DNN524287 DNN589755:DNN589777 DNN589779:DNN589823 DNN655291:DNN655313 DNN655315:DNN655359 DNN720827:DNN720849 DNN720851:DNN720895 DNN786363:DNN786385 DNN786387:DNN786431 DNN851899:DNN851921 DNN851923:DNN851967 DNN917435:DNN917457 DNN917459:DNN917503 DNN982971:DNN982993 DNN982995:DNN983039 DXF65538:DXF65545 DXF131074:DXF131081 DXF196610:DXF196617 DXF262146:DXF262153 DXF327682:DXF327689 DXF393218:DXF393225 DXF458754:DXF458761 DXF524290:DXF524297 DXF589826:DXF589833 DXF655362:DXF655369 DXF720898:DXF720905 DXF786434:DXF786441 DXF851970:DXF851977 DXF917506:DXF917513 DXF983042:DXF983049 DXJ65467:DXJ65489 DXJ65491:DXJ65535 DXJ131003:DXJ131025 DXJ131027:DXJ131071 DXJ196539:DXJ196561 DXJ196563:DXJ196607 DXJ262075:DXJ262097 DXJ262099:DXJ262143 DXJ327611:DXJ327633 DXJ327635:DXJ327679 DXJ393147:DXJ393169 DXJ393171:DXJ393215 DXJ458683:DXJ458705 DXJ458707:DXJ458751 DXJ524219:DXJ524241 DXJ524243:DXJ524287 DXJ589755:DXJ589777 DXJ589779:DXJ589823 DXJ655291:DXJ655313 DXJ655315:DXJ655359 DXJ720827:DXJ720849 DXJ720851:DXJ720895 DXJ786363:DXJ786385 DXJ786387:DXJ786431 DXJ851899:DXJ851921 DXJ851923:DXJ851967 DXJ917435:DXJ917457 DXJ917459:DXJ917503 DXJ982971:DXJ982993 DXJ982995:DXJ983039 EHB65538:EHB65545 EHB131074:EHB131081 EHB196610:EHB196617 EHB262146:EHB262153 EHB327682:EHB327689 EHB393218:EHB393225 EHB458754:EHB458761 EHB524290:EHB524297 EHB589826:EHB589833 EHB655362:EHB655369 EHB720898:EHB720905 EHB786434:EHB786441 EHB851970:EHB851977 EHB917506:EHB917513 EHB983042:EHB983049 EHF65467:EHF65489 EHF65491:EHF65535 EHF131003:EHF131025 EHF131027:EHF131071 EHF196539:EHF196561 EHF196563:EHF196607 EHF262075:EHF262097 EHF262099:EHF262143 EHF327611:EHF327633 EHF327635:EHF327679 EHF393147:EHF393169 EHF393171:EHF393215 EHF458683:EHF458705 EHF458707:EHF458751 EHF524219:EHF524241 EHF524243:EHF524287 EHF589755:EHF589777 EHF589779:EHF589823 EHF655291:EHF655313 EHF655315:EHF655359 EHF720827:EHF720849 EHF720851:EHF720895 EHF786363:EHF786385 EHF786387:EHF786431 EHF851899:EHF851921 EHF851923:EHF851967 EHF917435:EHF917457 EHF917459:EHF917503 EHF982971:EHF982993 EHF982995:EHF983039 EQX65538:EQX65545 EQX131074:EQX131081 EQX196610:EQX196617 EQX262146:EQX262153 EQX327682:EQX327689 EQX393218:EQX393225 EQX458754:EQX458761 EQX524290:EQX524297 EQX589826:EQX589833 EQX655362:EQX655369 EQX720898:EQX720905 EQX786434:EQX786441 EQX851970:EQX851977 EQX917506:EQX917513 EQX983042:EQX983049 ERB65467:ERB65489 ERB65491:ERB65535 ERB131003:ERB131025 ERB131027:ERB131071 ERB196539:ERB196561 ERB196563:ERB196607 ERB262075:ERB262097 ERB262099:ERB262143 ERB327611:ERB327633 ERB327635:ERB327679 ERB393147:ERB393169 ERB393171:ERB393215 ERB458683:ERB458705 ERB458707:ERB458751 ERB524219:ERB524241 ERB524243:ERB524287 ERB589755:ERB589777 ERB589779:ERB589823 ERB655291:ERB655313 ERB655315:ERB655359 ERB720827:ERB720849 ERB720851:ERB720895 ERB786363:ERB786385 ERB786387:ERB786431 ERB851899:ERB851921 ERB851923:ERB851967 ERB917435:ERB917457 ERB917459:ERB917503 ERB982971:ERB982993 ERB982995:ERB983039 FAT65538:FAT65545 FAT131074:FAT131081 FAT196610:FAT196617 FAT262146:FAT262153 FAT327682:FAT327689 FAT393218:FAT393225 FAT458754:FAT458761 FAT524290:FAT524297 FAT589826:FAT589833 FAT655362:FAT655369 FAT720898:FAT720905 FAT786434:FAT786441 FAT851970:FAT851977 FAT917506:FAT917513 FAT983042:FAT983049 FAX65467:FAX65489 FAX65491:FAX65535 FAX131003:FAX131025 FAX131027:FAX131071 FAX196539:FAX196561 FAX196563:FAX196607 FAX262075:FAX262097 FAX262099:FAX262143 FAX327611:FAX327633 FAX327635:FAX327679 FAX393147:FAX393169 FAX393171:FAX393215 FAX458683:FAX458705 FAX458707:FAX458751 FAX524219:FAX524241 FAX524243:FAX524287 FAX589755:FAX589777 FAX589779:FAX589823 FAX655291:FAX655313 FAX655315:FAX655359 FAX720827:FAX720849 FAX720851:FAX720895 FAX786363:FAX786385 FAX786387:FAX786431 FAX851899:FAX851921 FAX851923:FAX851967 FAX917435:FAX917457 FAX917459:FAX917503 FAX982971:FAX982993 FAX982995:FAX983039 FKP65538:FKP65545 FKP131074:FKP131081 FKP196610:FKP196617 FKP262146:FKP262153 FKP327682:FKP327689 FKP393218:FKP393225 FKP458754:FKP458761 FKP524290:FKP524297 FKP589826:FKP589833 FKP655362:FKP655369 FKP720898:FKP720905 FKP786434:FKP786441 FKP851970:FKP851977 FKP917506:FKP917513 FKP983042:FKP983049 FKT65467:FKT65489 FKT65491:FKT65535 FKT131003:FKT131025 FKT131027:FKT131071 FKT196539:FKT196561 FKT196563:FKT196607 FKT262075:FKT262097 FKT262099:FKT262143 FKT327611:FKT327633 FKT327635:FKT327679 FKT393147:FKT393169 FKT393171:FKT393215 FKT458683:FKT458705 FKT458707:FKT458751 FKT524219:FKT524241 FKT524243:FKT524287 FKT589755:FKT589777 FKT589779:FKT589823 FKT655291:FKT655313 FKT655315:FKT655359 FKT720827:FKT720849 FKT720851:FKT720895 FKT786363:FKT786385 FKT786387:FKT786431 FKT851899:FKT851921 FKT851923:FKT851967 FKT917435:FKT917457 FKT917459:FKT917503 FKT982971:FKT982993 FKT982995:FKT983039 FUL65538:FUL65545 FUL131074:FUL131081 FUL196610:FUL196617 FUL262146:FUL262153 FUL327682:FUL327689 FUL393218:FUL393225 FUL458754:FUL458761 FUL524290:FUL524297 FUL589826:FUL589833 FUL655362:FUL655369 FUL720898:FUL720905 FUL786434:FUL786441 FUL851970:FUL851977 FUL917506:FUL917513 FUL983042:FUL983049 FUP65467:FUP65489 FUP65491:FUP65535 FUP131003:FUP131025 FUP131027:FUP131071 FUP196539:FUP196561 FUP196563:FUP196607 FUP262075:FUP262097 FUP262099:FUP262143 FUP327611:FUP327633 FUP327635:FUP327679 FUP393147:FUP393169 FUP393171:FUP393215 FUP458683:FUP458705 FUP458707:FUP458751 FUP524219:FUP524241 FUP524243:FUP524287 FUP589755:FUP589777 FUP589779:FUP589823 FUP655291:FUP655313 FUP655315:FUP655359 FUP720827:FUP720849 FUP720851:FUP720895 FUP786363:FUP786385 FUP786387:FUP786431 FUP851899:FUP851921 FUP851923:FUP851967 FUP917435:FUP917457 FUP917459:FUP917503 FUP982971:FUP982993 FUP982995:FUP983039 GEH65538:GEH65545 GEH131074:GEH131081 GEH196610:GEH196617 GEH262146:GEH262153 GEH327682:GEH327689 GEH393218:GEH393225 GEH458754:GEH458761 GEH524290:GEH524297 GEH589826:GEH589833 GEH655362:GEH655369 GEH720898:GEH720905 GEH786434:GEH786441 GEH851970:GEH851977 GEH917506:GEH917513 GEH983042:GEH983049 GEL65467:GEL65489 GEL65491:GEL65535 GEL131003:GEL131025 GEL131027:GEL131071 GEL196539:GEL196561 GEL196563:GEL196607 GEL262075:GEL262097 GEL262099:GEL262143 GEL327611:GEL327633 GEL327635:GEL327679 GEL393147:GEL393169 GEL393171:GEL393215 GEL458683:GEL458705 GEL458707:GEL458751 GEL524219:GEL524241 GEL524243:GEL524287 GEL589755:GEL589777 GEL589779:GEL589823 GEL655291:GEL655313 GEL655315:GEL655359 GEL720827:GEL720849 GEL720851:GEL720895 GEL786363:GEL786385 GEL786387:GEL786431 GEL851899:GEL851921 GEL851923:GEL851967 GEL917435:GEL917457 GEL917459:GEL917503 GEL982971:GEL982993 GEL982995:GEL983039 GOD65538:GOD65545 GOD131074:GOD131081 GOD196610:GOD196617 GOD262146:GOD262153 GOD327682:GOD327689 GOD393218:GOD393225 GOD458754:GOD458761 GOD524290:GOD524297 GOD589826:GOD589833 GOD655362:GOD655369 GOD720898:GOD720905 GOD786434:GOD786441 GOD851970:GOD851977 GOD917506:GOD917513 GOD983042:GOD983049 GOH65467:GOH65489 GOH65491:GOH65535 GOH131003:GOH131025 GOH131027:GOH131071 GOH196539:GOH196561 GOH196563:GOH196607 GOH262075:GOH262097 GOH262099:GOH262143 GOH327611:GOH327633 GOH327635:GOH327679 GOH393147:GOH393169 GOH393171:GOH393215 GOH458683:GOH458705 GOH458707:GOH458751 GOH524219:GOH524241 GOH524243:GOH524287 GOH589755:GOH589777 GOH589779:GOH589823 GOH655291:GOH655313 GOH655315:GOH655359 GOH720827:GOH720849 GOH720851:GOH720895 GOH786363:GOH786385 GOH786387:GOH786431 GOH851899:GOH851921 GOH851923:GOH851967 GOH917435:GOH917457 GOH917459:GOH917503 GOH982971:GOH982993 GOH982995:GOH983039 GXZ65538:GXZ65545 GXZ131074:GXZ131081 GXZ196610:GXZ196617 GXZ262146:GXZ262153 GXZ327682:GXZ327689 GXZ393218:GXZ393225 GXZ458754:GXZ458761 GXZ524290:GXZ524297 GXZ589826:GXZ589833 GXZ655362:GXZ655369 GXZ720898:GXZ720905 GXZ786434:GXZ786441 GXZ851970:GXZ851977 GXZ917506:GXZ917513 GXZ983042:GXZ983049 GYD65467:GYD65489 GYD65491:GYD65535 GYD131003:GYD131025 GYD131027:GYD131071 GYD196539:GYD196561 GYD196563:GYD196607 GYD262075:GYD262097 GYD262099:GYD262143 GYD327611:GYD327633 GYD327635:GYD327679 GYD393147:GYD393169 GYD393171:GYD393215 GYD458683:GYD458705 GYD458707:GYD458751 GYD524219:GYD524241 GYD524243:GYD524287 GYD589755:GYD589777 GYD589779:GYD589823 GYD655291:GYD655313 GYD655315:GYD655359 GYD720827:GYD720849 GYD720851:GYD720895 GYD786363:GYD786385 GYD786387:GYD786431 GYD851899:GYD851921 GYD851923:GYD851967 GYD917435:GYD917457 GYD917459:GYD917503 GYD982971:GYD982993 GYD982995:GYD983039 HHV65538:HHV65545 HHV131074:HHV131081 HHV196610:HHV196617 HHV262146:HHV262153 HHV327682:HHV327689 HHV393218:HHV393225 HHV458754:HHV458761 HHV524290:HHV524297 HHV589826:HHV589833 HHV655362:HHV655369 HHV720898:HHV720905 HHV786434:HHV786441 HHV851970:HHV851977 HHV917506:HHV917513 HHV983042:HHV983049 HHZ65467:HHZ65489 HHZ65491:HHZ65535 HHZ131003:HHZ131025 HHZ131027:HHZ131071 HHZ196539:HHZ196561 HHZ196563:HHZ196607 HHZ262075:HHZ262097 HHZ262099:HHZ262143 HHZ327611:HHZ327633 HHZ327635:HHZ327679 HHZ393147:HHZ393169 HHZ393171:HHZ393215 HHZ458683:HHZ458705 HHZ458707:HHZ458751 HHZ524219:HHZ524241 HHZ524243:HHZ524287 HHZ589755:HHZ589777 HHZ589779:HHZ589823 HHZ655291:HHZ655313 HHZ655315:HHZ655359 HHZ720827:HHZ720849 HHZ720851:HHZ720895 HHZ786363:HHZ786385 HHZ786387:HHZ786431 HHZ851899:HHZ851921 HHZ851923:HHZ851967 HHZ917435:HHZ917457 HHZ917459:HHZ917503 HHZ982971:HHZ982993 HHZ982995:HHZ983039 HRR65538:HRR65545 HRR131074:HRR131081 HRR196610:HRR196617 HRR262146:HRR262153 HRR327682:HRR327689 HRR393218:HRR393225 HRR458754:HRR458761 HRR524290:HRR524297 HRR589826:HRR589833 HRR655362:HRR655369 HRR720898:HRR720905 HRR786434:HRR786441 HRR851970:HRR851977 HRR917506:HRR917513 HRR983042:HRR983049 HRV65467:HRV65489 HRV65491:HRV65535 HRV131003:HRV131025 HRV131027:HRV131071 HRV196539:HRV196561 HRV196563:HRV196607 HRV262075:HRV262097 HRV262099:HRV262143 HRV327611:HRV327633 HRV327635:HRV327679 HRV393147:HRV393169 HRV393171:HRV393215 HRV458683:HRV458705 HRV458707:HRV458751 HRV524219:HRV524241 HRV524243:HRV524287 HRV589755:HRV589777 HRV589779:HRV589823 HRV655291:HRV655313 HRV655315:HRV655359 HRV720827:HRV720849 HRV720851:HRV720895 HRV786363:HRV786385 HRV786387:HRV786431 HRV851899:HRV851921 HRV851923:HRV851967 HRV917435:HRV917457 HRV917459:HRV917503 HRV982971:HRV982993 HRV982995:HRV983039 IBN65538:IBN65545 IBN131074:IBN131081 IBN196610:IBN196617 IBN262146:IBN262153 IBN327682:IBN327689 IBN393218:IBN393225 IBN458754:IBN458761 IBN524290:IBN524297 IBN589826:IBN589833 IBN655362:IBN655369 IBN720898:IBN720905 IBN786434:IBN786441 IBN851970:IBN851977 IBN917506:IBN917513 IBN983042:IBN983049 IBR65467:IBR65489 IBR65491:IBR65535 IBR131003:IBR131025 IBR131027:IBR131071 IBR196539:IBR196561 IBR196563:IBR196607 IBR262075:IBR262097 IBR262099:IBR262143 IBR327611:IBR327633 IBR327635:IBR327679 IBR393147:IBR393169 IBR393171:IBR393215 IBR458683:IBR458705 IBR458707:IBR458751 IBR524219:IBR524241 IBR524243:IBR524287 IBR589755:IBR589777 IBR589779:IBR589823 IBR655291:IBR655313 IBR655315:IBR655359 IBR720827:IBR720849 IBR720851:IBR720895 IBR786363:IBR786385 IBR786387:IBR786431 IBR851899:IBR851921 IBR851923:IBR851967 IBR917435:IBR917457 IBR917459:IBR917503 IBR982971:IBR982993 IBR982995:IBR983039 ILJ65538:ILJ65545 ILJ131074:ILJ131081 ILJ196610:ILJ196617 ILJ262146:ILJ262153 ILJ327682:ILJ327689 ILJ393218:ILJ393225 ILJ458754:ILJ458761 ILJ524290:ILJ524297 ILJ589826:ILJ589833 ILJ655362:ILJ655369 ILJ720898:ILJ720905 ILJ786434:ILJ786441 ILJ851970:ILJ851977 ILJ917506:ILJ917513 ILJ983042:ILJ983049 ILN65467:ILN65489 ILN65491:ILN65535 ILN131003:ILN131025 ILN131027:ILN131071 ILN196539:ILN196561 ILN196563:ILN196607 ILN262075:ILN262097 ILN262099:ILN262143 ILN327611:ILN327633 ILN327635:ILN327679 ILN393147:ILN393169 ILN393171:ILN393215 ILN458683:ILN458705 ILN458707:ILN458751 ILN524219:ILN524241 ILN524243:ILN524287 ILN589755:ILN589777 ILN589779:ILN589823 ILN655291:ILN655313 ILN655315:ILN655359 ILN720827:ILN720849 ILN720851:ILN720895 ILN786363:ILN786385 ILN786387:ILN786431 ILN851899:ILN851921 ILN851923:ILN851967 ILN917435:ILN917457 ILN917459:ILN917503 ILN982971:ILN982993 ILN982995:ILN983039 IVF65538:IVF65545 IVF131074:IVF131081 IVF196610:IVF196617 IVF262146:IVF262153 IVF327682:IVF327689 IVF393218:IVF393225 IVF458754:IVF458761 IVF524290:IVF524297 IVF589826:IVF589833 IVF655362:IVF655369 IVF720898:IVF720905 IVF786434:IVF786441 IVF851970:IVF851977 IVF917506:IVF917513 IVF983042:IVF983049 IVJ65467:IVJ65489 IVJ65491:IVJ65535 IVJ131003:IVJ131025 IVJ131027:IVJ131071 IVJ196539:IVJ196561 IVJ196563:IVJ196607 IVJ262075:IVJ262097 IVJ262099:IVJ262143 IVJ327611:IVJ327633 IVJ327635:IVJ327679 IVJ393147:IVJ393169 IVJ393171:IVJ393215 IVJ458683:IVJ458705 IVJ458707:IVJ458751 IVJ524219:IVJ524241 IVJ524243:IVJ524287 IVJ589755:IVJ589777 IVJ589779:IVJ589823 IVJ655291:IVJ655313 IVJ655315:IVJ655359 IVJ720827:IVJ720849 IVJ720851:IVJ720895 IVJ786363:IVJ786385 IVJ786387:IVJ786431 IVJ851899:IVJ851921 IVJ851923:IVJ851967 IVJ917435:IVJ917457 IVJ917459:IVJ917503 IVJ982971:IVJ982993 IVJ982995:IVJ983039 JFB65538:JFB65545 JFB131074:JFB131081 JFB196610:JFB196617 JFB262146:JFB262153 JFB327682:JFB327689 JFB393218:JFB393225 JFB458754:JFB458761 JFB524290:JFB524297 JFB589826:JFB589833 JFB655362:JFB655369 JFB720898:JFB720905 JFB786434:JFB786441 JFB851970:JFB851977 JFB917506:JFB917513 JFB983042:JFB983049 JFF65467:JFF65489 JFF65491:JFF65535 JFF131003:JFF131025 JFF131027:JFF131071 JFF196539:JFF196561 JFF196563:JFF196607 JFF262075:JFF262097 JFF262099:JFF262143 JFF327611:JFF327633 JFF327635:JFF327679 JFF393147:JFF393169 JFF393171:JFF393215 JFF458683:JFF458705 JFF458707:JFF458751 JFF524219:JFF524241 JFF524243:JFF524287 JFF589755:JFF589777 JFF589779:JFF589823 JFF655291:JFF655313 JFF655315:JFF655359 JFF720827:JFF720849 JFF720851:JFF720895 JFF786363:JFF786385 JFF786387:JFF786431 JFF851899:JFF851921 JFF851923:JFF851967 JFF917435:JFF917457 JFF917459:JFF917503 JFF982971:JFF982993 JFF982995:JFF983039 JOX65538:JOX65545 JOX131074:JOX131081 JOX196610:JOX196617 JOX262146:JOX262153 JOX327682:JOX327689 JOX393218:JOX393225 JOX458754:JOX458761 JOX524290:JOX524297 JOX589826:JOX589833 JOX655362:JOX655369 JOX720898:JOX720905 JOX786434:JOX786441 JOX851970:JOX851977 JOX917506:JOX917513 JOX983042:JOX983049 JPB65467:JPB65489 JPB65491:JPB65535 JPB131003:JPB131025 JPB131027:JPB131071 JPB196539:JPB196561 JPB196563:JPB196607 JPB262075:JPB262097 JPB262099:JPB262143 JPB327611:JPB327633 JPB327635:JPB327679 JPB393147:JPB393169 JPB393171:JPB393215 JPB458683:JPB458705 JPB458707:JPB458751 JPB524219:JPB524241 JPB524243:JPB524287 JPB589755:JPB589777 JPB589779:JPB589823 JPB655291:JPB655313 JPB655315:JPB655359 JPB720827:JPB720849 JPB720851:JPB720895 JPB786363:JPB786385 JPB786387:JPB786431 JPB851899:JPB851921 JPB851923:JPB851967 JPB917435:JPB917457 JPB917459:JPB917503 JPB982971:JPB982993 JPB982995:JPB983039 JYT65538:JYT65545 JYT131074:JYT131081 JYT196610:JYT196617 JYT262146:JYT262153 JYT327682:JYT327689 JYT393218:JYT393225 JYT458754:JYT458761 JYT524290:JYT524297 JYT589826:JYT589833 JYT655362:JYT655369 JYT720898:JYT720905 JYT786434:JYT786441 JYT851970:JYT851977 JYT917506:JYT917513 JYT983042:JYT983049 JYX65467:JYX65489 JYX65491:JYX65535 JYX131003:JYX131025 JYX131027:JYX131071 JYX196539:JYX196561 JYX196563:JYX196607 JYX262075:JYX262097 JYX262099:JYX262143 JYX327611:JYX327633 JYX327635:JYX327679 JYX393147:JYX393169 JYX393171:JYX393215 JYX458683:JYX458705 JYX458707:JYX458751 JYX524219:JYX524241 JYX524243:JYX524287 JYX589755:JYX589777 JYX589779:JYX589823 JYX655291:JYX655313 JYX655315:JYX655359 JYX720827:JYX720849 JYX720851:JYX720895 JYX786363:JYX786385 JYX786387:JYX786431 JYX851899:JYX851921 JYX851923:JYX851967 JYX917435:JYX917457 JYX917459:JYX917503 JYX982971:JYX982993 JYX982995:JYX983039 KIP65538:KIP65545 KIP131074:KIP131081 KIP196610:KIP196617 KIP262146:KIP262153 KIP327682:KIP327689 KIP393218:KIP393225 KIP458754:KIP458761 KIP524290:KIP524297 KIP589826:KIP589833 KIP655362:KIP655369 KIP720898:KIP720905 KIP786434:KIP786441 KIP851970:KIP851977 KIP917506:KIP917513 KIP983042:KIP983049 KIT65467:KIT65489 KIT65491:KIT65535 KIT131003:KIT131025 KIT131027:KIT131071 KIT196539:KIT196561 KIT196563:KIT196607 KIT262075:KIT262097 KIT262099:KIT262143 KIT327611:KIT327633 KIT327635:KIT327679 KIT393147:KIT393169 KIT393171:KIT393215 KIT458683:KIT458705 KIT458707:KIT458751 KIT524219:KIT524241 KIT524243:KIT524287 KIT589755:KIT589777 KIT589779:KIT589823 KIT655291:KIT655313 KIT655315:KIT655359 KIT720827:KIT720849 KIT720851:KIT720895 KIT786363:KIT786385 KIT786387:KIT786431 KIT851899:KIT851921 KIT851923:KIT851967 KIT917435:KIT917457 KIT917459:KIT917503 KIT982971:KIT982993 KIT982995:KIT983039 KSL65538:KSL65545 KSL131074:KSL131081 KSL196610:KSL196617 KSL262146:KSL262153 KSL327682:KSL327689 KSL393218:KSL393225 KSL458754:KSL458761 KSL524290:KSL524297 KSL589826:KSL589833 KSL655362:KSL655369 KSL720898:KSL720905 KSL786434:KSL786441 KSL851970:KSL851977 KSL917506:KSL917513 KSL983042:KSL983049 KSP65467:KSP65489 KSP65491:KSP65535 KSP131003:KSP131025 KSP131027:KSP131071 KSP196539:KSP196561 KSP196563:KSP196607 KSP262075:KSP262097 KSP262099:KSP262143 KSP327611:KSP327633 KSP327635:KSP327679 KSP393147:KSP393169 KSP393171:KSP393215 KSP458683:KSP458705 KSP458707:KSP458751 KSP524219:KSP524241 KSP524243:KSP524287 KSP589755:KSP589777 KSP589779:KSP589823 KSP655291:KSP655313 KSP655315:KSP655359 KSP720827:KSP720849 KSP720851:KSP720895 KSP786363:KSP786385 KSP786387:KSP786431 KSP851899:KSP851921 KSP851923:KSP851967 KSP917435:KSP917457 KSP917459:KSP917503 KSP982971:KSP982993 KSP982995:KSP983039 LCH65538:LCH65545 LCH131074:LCH131081 LCH196610:LCH196617 LCH262146:LCH262153 LCH327682:LCH327689 LCH393218:LCH393225 LCH458754:LCH458761 LCH524290:LCH524297 LCH589826:LCH589833 LCH655362:LCH655369 LCH720898:LCH720905 LCH786434:LCH786441 LCH851970:LCH851977 LCH917506:LCH917513 LCH983042:LCH983049 LCL65467:LCL65489 LCL65491:LCL65535 LCL131003:LCL131025 LCL131027:LCL131071 LCL196539:LCL196561 LCL196563:LCL196607 LCL262075:LCL262097 LCL262099:LCL262143 LCL327611:LCL327633 LCL327635:LCL327679 LCL393147:LCL393169 LCL393171:LCL393215 LCL458683:LCL458705 LCL458707:LCL458751 LCL524219:LCL524241 LCL524243:LCL524287 LCL589755:LCL589777 LCL589779:LCL589823 LCL655291:LCL655313 LCL655315:LCL655359 LCL720827:LCL720849 LCL720851:LCL720895 LCL786363:LCL786385 LCL786387:LCL786431 LCL851899:LCL851921 LCL851923:LCL851967 LCL917435:LCL917457 LCL917459:LCL917503 LCL982971:LCL982993 LCL982995:LCL983039 LMD65538:LMD65545 LMD131074:LMD131081 LMD196610:LMD196617 LMD262146:LMD262153 LMD327682:LMD327689 LMD393218:LMD393225 LMD458754:LMD458761 LMD524290:LMD524297 LMD589826:LMD589833 LMD655362:LMD655369 LMD720898:LMD720905 LMD786434:LMD786441 LMD851970:LMD851977 LMD917506:LMD917513 LMD983042:LMD983049 LMH65467:LMH65489 LMH65491:LMH65535 LMH131003:LMH131025 LMH131027:LMH131071 LMH196539:LMH196561 LMH196563:LMH196607 LMH262075:LMH262097 LMH262099:LMH262143 LMH327611:LMH327633 LMH327635:LMH327679 LMH393147:LMH393169 LMH393171:LMH393215 LMH458683:LMH458705 LMH458707:LMH458751 LMH524219:LMH524241 LMH524243:LMH524287 LMH589755:LMH589777 LMH589779:LMH589823 LMH655291:LMH655313 LMH655315:LMH655359 LMH720827:LMH720849 LMH720851:LMH720895 LMH786363:LMH786385 LMH786387:LMH786431 LMH851899:LMH851921 LMH851923:LMH851967 LMH917435:LMH917457 LMH917459:LMH917503 LMH982971:LMH982993 LMH982995:LMH983039 LVZ65538:LVZ65545 LVZ131074:LVZ131081 LVZ196610:LVZ196617 LVZ262146:LVZ262153 LVZ327682:LVZ327689 LVZ393218:LVZ393225 LVZ458754:LVZ458761 LVZ524290:LVZ524297 LVZ589826:LVZ589833 LVZ655362:LVZ655369 LVZ720898:LVZ720905 LVZ786434:LVZ786441 LVZ851970:LVZ851977 LVZ917506:LVZ917513 LVZ983042:LVZ983049 LWD65467:LWD65489 LWD65491:LWD65535 LWD131003:LWD131025 LWD131027:LWD131071 LWD196539:LWD196561 LWD196563:LWD196607 LWD262075:LWD262097 LWD262099:LWD262143 LWD327611:LWD327633 LWD327635:LWD327679 LWD393147:LWD393169 LWD393171:LWD393215 LWD458683:LWD458705 LWD458707:LWD458751 LWD524219:LWD524241 LWD524243:LWD524287 LWD589755:LWD589777 LWD589779:LWD589823 LWD655291:LWD655313 LWD655315:LWD655359 LWD720827:LWD720849 LWD720851:LWD720895 LWD786363:LWD786385 LWD786387:LWD786431 LWD851899:LWD851921 LWD851923:LWD851967 LWD917435:LWD917457 LWD917459:LWD917503 LWD982971:LWD982993 LWD982995:LWD983039 MFV65538:MFV65545 MFV131074:MFV131081 MFV196610:MFV196617 MFV262146:MFV262153 MFV327682:MFV327689 MFV393218:MFV393225 MFV458754:MFV458761 MFV524290:MFV524297 MFV589826:MFV589833 MFV655362:MFV655369 MFV720898:MFV720905 MFV786434:MFV786441 MFV851970:MFV851977 MFV917506:MFV917513 MFV983042:MFV983049 MFZ65467:MFZ65489 MFZ65491:MFZ65535 MFZ131003:MFZ131025 MFZ131027:MFZ131071 MFZ196539:MFZ196561 MFZ196563:MFZ196607 MFZ262075:MFZ262097 MFZ262099:MFZ262143 MFZ327611:MFZ327633 MFZ327635:MFZ327679 MFZ393147:MFZ393169 MFZ393171:MFZ393215 MFZ458683:MFZ458705 MFZ458707:MFZ458751 MFZ524219:MFZ524241 MFZ524243:MFZ524287 MFZ589755:MFZ589777 MFZ589779:MFZ589823 MFZ655291:MFZ655313 MFZ655315:MFZ655359 MFZ720827:MFZ720849 MFZ720851:MFZ720895 MFZ786363:MFZ786385 MFZ786387:MFZ786431 MFZ851899:MFZ851921 MFZ851923:MFZ851967 MFZ917435:MFZ917457 MFZ917459:MFZ917503 MFZ982971:MFZ982993 MFZ982995:MFZ983039 MPR65538:MPR65545 MPR131074:MPR131081 MPR196610:MPR196617 MPR262146:MPR262153 MPR327682:MPR327689 MPR393218:MPR393225 MPR458754:MPR458761 MPR524290:MPR524297 MPR589826:MPR589833 MPR655362:MPR655369 MPR720898:MPR720905 MPR786434:MPR786441 MPR851970:MPR851977 MPR917506:MPR917513 MPR983042:MPR983049 MPV65467:MPV65489 MPV65491:MPV65535 MPV131003:MPV131025 MPV131027:MPV131071 MPV196539:MPV196561 MPV196563:MPV196607 MPV262075:MPV262097 MPV262099:MPV262143 MPV327611:MPV327633 MPV327635:MPV327679 MPV393147:MPV393169 MPV393171:MPV393215 MPV458683:MPV458705 MPV458707:MPV458751 MPV524219:MPV524241 MPV524243:MPV524287 MPV589755:MPV589777 MPV589779:MPV589823 MPV655291:MPV655313 MPV655315:MPV655359 MPV720827:MPV720849 MPV720851:MPV720895 MPV786363:MPV786385 MPV786387:MPV786431 MPV851899:MPV851921 MPV851923:MPV851967 MPV917435:MPV917457 MPV917459:MPV917503 MPV982971:MPV982993 MPV982995:MPV983039 MZN65538:MZN65545 MZN131074:MZN131081 MZN196610:MZN196617 MZN262146:MZN262153 MZN327682:MZN327689 MZN393218:MZN393225 MZN458754:MZN458761 MZN524290:MZN524297 MZN589826:MZN589833 MZN655362:MZN655369 MZN720898:MZN720905 MZN786434:MZN786441 MZN851970:MZN851977 MZN917506:MZN917513 MZN983042:MZN983049 MZR65467:MZR65489 MZR65491:MZR65535 MZR131003:MZR131025 MZR131027:MZR131071 MZR196539:MZR196561 MZR196563:MZR196607 MZR262075:MZR262097 MZR262099:MZR262143 MZR327611:MZR327633 MZR327635:MZR327679 MZR393147:MZR393169 MZR393171:MZR393215 MZR458683:MZR458705 MZR458707:MZR458751 MZR524219:MZR524241 MZR524243:MZR524287 MZR589755:MZR589777 MZR589779:MZR589823 MZR655291:MZR655313 MZR655315:MZR655359 MZR720827:MZR720849 MZR720851:MZR720895 MZR786363:MZR786385 MZR786387:MZR786431 MZR851899:MZR851921 MZR851923:MZR851967 MZR917435:MZR917457 MZR917459:MZR917503 MZR982971:MZR982993 MZR982995:MZR983039 NJJ65538:NJJ65545 NJJ131074:NJJ131081 NJJ196610:NJJ196617 NJJ262146:NJJ262153 NJJ327682:NJJ327689 NJJ393218:NJJ393225 NJJ458754:NJJ458761 NJJ524290:NJJ524297 NJJ589826:NJJ589833 NJJ655362:NJJ655369 NJJ720898:NJJ720905 NJJ786434:NJJ786441 NJJ851970:NJJ851977 NJJ917506:NJJ917513 NJJ983042:NJJ983049 NJN65467:NJN65489 NJN65491:NJN65535 NJN131003:NJN131025 NJN131027:NJN131071 NJN196539:NJN196561 NJN196563:NJN196607 NJN262075:NJN262097 NJN262099:NJN262143 NJN327611:NJN327633 NJN327635:NJN327679 NJN393147:NJN393169 NJN393171:NJN393215 NJN458683:NJN458705 NJN458707:NJN458751 NJN524219:NJN524241 NJN524243:NJN524287 NJN589755:NJN589777 NJN589779:NJN589823 NJN655291:NJN655313 NJN655315:NJN655359 NJN720827:NJN720849 NJN720851:NJN720895 NJN786363:NJN786385 NJN786387:NJN786431 NJN851899:NJN851921 NJN851923:NJN851967 NJN917435:NJN917457 NJN917459:NJN917503 NJN982971:NJN982993 NJN982995:NJN983039 NTF65538:NTF65545 NTF131074:NTF131081 NTF196610:NTF196617 NTF262146:NTF262153 NTF327682:NTF327689 NTF393218:NTF393225 NTF458754:NTF458761 NTF524290:NTF524297 NTF589826:NTF589833 NTF655362:NTF655369 NTF720898:NTF720905 NTF786434:NTF786441 NTF851970:NTF851977 NTF917506:NTF917513 NTF983042:NTF983049 NTJ65467:NTJ65489 NTJ65491:NTJ65535 NTJ131003:NTJ131025 NTJ131027:NTJ131071 NTJ196539:NTJ196561 NTJ196563:NTJ196607 NTJ262075:NTJ262097 NTJ262099:NTJ262143 NTJ327611:NTJ327633 NTJ327635:NTJ327679 NTJ393147:NTJ393169 NTJ393171:NTJ393215 NTJ458683:NTJ458705 NTJ458707:NTJ458751 NTJ524219:NTJ524241 NTJ524243:NTJ524287 NTJ589755:NTJ589777 NTJ589779:NTJ589823 NTJ655291:NTJ655313 NTJ655315:NTJ655359 NTJ720827:NTJ720849 NTJ720851:NTJ720895 NTJ786363:NTJ786385 NTJ786387:NTJ786431 NTJ851899:NTJ851921 NTJ851923:NTJ851967 NTJ917435:NTJ917457 NTJ917459:NTJ917503 NTJ982971:NTJ982993 NTJ982995:NTJ983039 ODB65538:ODB65545 ODB131074:ODB131081 ODB196610:ODB196617 ODB262146:ODB262153 ODB327682:ODB327689 ODB393218:ODB393225 ODB458754:ODB458761 ODB524290:ODB524297 ODB589826:ODB589833 ODB655362:ODB655369 ODB720898:ODB720905 ODB786434:ODB786441 ODB851970:ODB851977 ODB917506:ODB917513 ODB983042:ODB983049 ODF65467:ODF65489 ODF65491:ODF65535 ODF131003:ODF131025 ODF131027:ODF131071 ODF196539:ODF196561 ODF196563:ODF196607 ODF262075:ODF262097 ODF262099:ODF262143 ODF327611:ODF327633 ODF327635:ODF327679 ODF393147:ODF393169 ODF393171:ODF393215 ODF458683:ODF458705 ODF458707:ODF458751 ODF524219:ODF524241 ODF524243:ODF524287 ODF589755:ODF589777 ODF589779:ODF589823 ODF655291:ODF655313 ODF655315:ODF655359 ODF720827:ODF720849 ODF720851:ODF720895 ODF786363:ODF786385 ODF786387:ODF786431 ODF851899:ODF851921 ODF851923:ODF851967 ODF917435:ODF917457 ODF917459:ODF917503 ODF982971:ODF982993 ODF982995:ODF983039 OMX65538:OMX65545 OMX131074:OMX131081 OMX196610:OMX196617 OMX262146:OMX262153 OMX327682:OMX327689 OMX393218:OMX393225 OMX458754:OMX458761 OMX524290:OMX524297 OMX589826:OMX589833 OMX655362:OMX655369 OMX720898:OMX720905 OMX786434:OMX786441 OMX851970:OMX851977 OMX917506:OMX917513 OMX983042:OMX983049 ONB65467:ONB65489 ONB65491:ONB65535 ONB131003:ONB131025 ONB131027:ONB131071 ONB196539:ONB196561 ONB196563:ONB196607 ONB262075:ONB262097 ONB262099:ONB262143 ONB327611:ONB327633 ONB327635:ONB327679 ONB393147:ONB393169 ONB393171:ONB393215 ONB458683:ONB458705 ONB458707:ONB458751 ONB524219:ONB524241 ONB524243:ONB524287 ONB589755:ONB589777 ONB589779:ONB589823 ONB655291:ONB655313 ONB655315:ONB655359 ONB720827:ONB720849 ONB720851:ONB720895 ONB786363:ONB786385 ONB786387:ONB786431 ONB851899:ONB851921 ONB851923:ONB851967 ONB917435:ONB917457 ONB917459:ONB917503 ONB982971:ONB982993 ONB982995:ONB983039 OWT65538:OWT65545 OWT131074:OWT131081 OWT196610:OWT196617 OWT262146:OWT262153 OWT327682:OWT327689 OWT393218:OWT393225 OWT458754:OWT458761 OWT524290:OWT524297 OWT589826:OWT589833 OWT655362:OWT655369 OWT720898:OWT720905 OWT786434:OWT786441 OWT851970:OWT851977 OWT917506:OWT917513 OWT983042:OWT983049 OWX65467:OWX65489 OWX65491:OWX65535 OWX131003:OWX131025 OWX131027:OWX131071 OWX196539:OWX196561 OWX196563:OWX196607 OWX262075:OWX262097 OWX262099:OWX262143 OWX327611:OWX327633 OWX327635:OWX327679 OWX393147:OWX393169 OWX393171:OWX393215 OWX458683:OWX458705 OWX458707:OWX458751 OWX524219:OWX524241 OWX524243:OWX524287 OWX589755:OWX589777 OWX589779:OWX589823 OWX655291:OWX655313 OWX655315:OWX655359 OWX720827:OWX720849 OWX720851:OWX720895 OWX786363:OWX786385 OWX786387:OWX786431 OWX851899:OWX851921 OWX851923:OWX851967 OWX917435:OWX917457 OWX917459:OWX917503 OWX982971:OWX982993 OWX982995:OWX983039 PGP65538:PGP65545 PGP131074:PGP131081 PGP196610:PGP196617 PGP262146:PGP262153 PGP327682:PGP327689 PGP393218:PGP393225 PGP458754:PGP458761 PGP524290:PGP524297 PGP589826:PGP589833 PGP655362:PGP655369 PGP720898:PGP720905 PGP786434:PGP786441 PGP851970:PGP851977 PGP917506:PGP917513 PGP983042:PGP983049 PGT65467:PGT65489 PGT65491:PGT65535 PGT131003:PGT131025 PGT131027:PGT131071 PGT196539:PGT196561 PGT196563:PGT196607 PGT262075:PGT262097 PGT262099:PGT262143 PGT327611:PGT327633 PGT327635:PGT327679 PGT393147:PGT393169 PGT393171:PGT393215 PGT458683:PGT458705 PGT458707:PGT458751 PGT524219:PGT524241 PGT524243:PGT524287 PGT589755:PGT589777 PGT589779:PGT589823 PGT655291:PGT655313 PGT655315:PGT655359 PGT720827:PGT720849 PGT720851:PGT720895 PGT786363:PGT786385 PGT786387:PGT786431 PGT851899:PGT851921 PGT851923:PGT851967 PGT917435:PGT917457 PGT917459:PGT917503 PGT982971:PGT982993 PGT982995:PGT983039 PQL65538:PQL65545 PQL131074:PQL131081 PQL196610:PQL196617 PQL262146:PQL262153 PQL327682:PQL327689 PQL393218:PQL393225 PQL458754:PQL458761 PQL524290:PQL524297 PQL589826:PQL589833 PQL655362:PQL655369 PQL720898:PQL720905 PQL786434:PQL786441 PQL851970:PQL851977 PQL917506:PQL917513 PQL983042:PQL983049 PQP65467:PQP65489 PQP65491:PQP65535 PQP131003:PQP131025 PQP131027:PQP131071 PQP196539:PQP196561 PQP196563:PQP196607 PQP262075:PQP262097 PQP262099:PQP262143 PQP327611:PQP327633 PQP327635:PQP327679 PQP393147:PQP393169 PQP393171:PQP393215 PQP458683:PQP458705 PQP458707:PQP458751 PQP524219:PQP524241 PQP524243:PQP524287 PQP589755:PQP589777 PQP589779:PQP589823 PQP655291:PQP655313 PQP655315:PQP655359 PQP720827:PQP720849 PQP720851:PQP720895 PQP786363:PQP786385 PQP786387:PQP786431 PQP851899:PQP851921 PQP851923:PQP851967 PQP917435:PQP917457 PQP917459:PQP917503 PQP982971:PQP982993 PQP982995:PQP983039 QAH65538:QAH65545 QAH131074:QAH131081 QAH196610:QAH196617 QAH262146:QAH262153 QAH327682:QAH327689 QAH393218:QAH393225 QAH458754:QAH458761 QAH524290:QAH524297 QAH589826:QAH589833 QAH655362:QAH655369 QAH720898:QAH720905 QAH786434:QAH786441 QAH851970:QAH851977 QAH917506:QAH917513 QAH983042:QAH983049 QAL65467:QAL65489 QAL65491:QAL65535 QAL131003:QAL131025 QAL131027:QAL131071 QAL196539:QAL196561 QAL196563:QAL196607 QAL262075:QAL262097 QAL262099:QAL262143 QAL327611:QAL327633 QAL327635:QAL327679 QAL393147:QAL393169 QAL393171:QAL393215 QAL458683:QAL458705 QAL458707:QAL458751 QAL524219:QAL524241 QAL524243:QAL524287 QAL589755:QAL589777 QAL589779:QAL589823 QAL655291:QAL655313 QAL655315:QAL655359 QAL720827:QAL720849 QAL720851:QAL720895 QAL786363:QAL786385 QAL786387:QAL786431 QAL851899:QAL851921 QAL851923:QAL851967 QAL917435:QAL917457 QAL917459:QAL917503 QAL982971:QAL982993 QAL982995:QAL983039 QKD65538:QKD65545 QKD131074:QKD131081 QKD196610:QKD196617 QKD262146:QKD262153 QKD327682:QKD327689 QKD393218:QKD393225 QKD458754:QKD458761 QKD524290:QKD524297 QKD589826:QKD589833 QKD655362:QKD655369 QKD720898:QKD720905 QKD786434:QKD786441 QKD851970:QKD851977 QKD917506:QKD917513 QKD983042:QKD983049 QKH65467:QKH65489 QKH65491:QKH65535 QKH131003:QKH131025 QKH131027:QKH131071 QKH196539:QKH196561 QKH196563:QKH196607 QKH262075:QKH262097 QKH262099:QKH262143 QKH327611:QKH327633 QKH327635:QKH327679 QKH393147:QKH393169 QKH393171:QKH393215 QKH458683:QKH458705 QKH458707:QKH458751 QKH524219:QKH524241 QKH524243:QKH524287 QKH589755:QKH589777 QKH589779:QKH589823 QKH655291:QKH655313 QKH655315:QKH655359 QKH720827:QKH720849 QKH720851:QKH720895 QKH786363:QKH786385 QKH786387:QKH786431 QKH851899:QKH851921 QKH851923:QKH851967 QKH917435:QKH917457 QKH917459:QKH917503 QKH982971:QKH982993 QKH982995:QKH983039 QTZ65538:QTZ65545 QTZ131074:QTZ131081 QTZ196610:QTZ196617 QTZ262146:QTZ262153 QTZ327682:QTZ327689 QTZ393218:QTZ393225 QTZ458754:QTZ458761 QTZ524290:QTZ524297 QTZ589826:QTZ589833 QTZ655362:QTZ655369 QTZ720898:QTZ720905 QTZ786434:QTZ786441 QTZ851970:QTZ851977 QTZ917506:QTZ917513 QTZ983042:QTZ983049 QUD65467:QUD65489 QUD65491:QUD65535 QUD131003:QUD131025 QUD131027:QUD131071 QUD196539:QUD196561 QUD196563:QUD196607 QUD262075:QUD262097 QUD262099:QUD262143 QUD327611:QUD327633 QUD327635:QUD327679 QUD393147:QUD393169 QUD393171:QUD393215 QUD458683:QUD458705 QUD458707:QUD458751 QUD524219:QUD524241 QUD524243:QUD524287 QUD589755:QUD589777 QUD589779:QUD589823 QUD655291:QUD655313 QUD655315:QUD655359 QUD720827:QUD720849 QUD720851:QUD720895 QUD786363:QUD786385 QUD786387:QUD786431 QUD851899:QUD851921 QUD851923:QUD851967 QUD917435:QUD917457 QUD917459:QUD917503 QUD982971:QUD982993 QUD982995:QUD983039 RDV65538:RDV65545 RDV131074:RDV131081 RDV196610:RDV196617 RDV262146:RDV262153 RDV327682:RDV327689 RDV393218:RDV393225 RDV458754:RDV458761 RDV524290:RDV524297 RDV589826:RDV589833 RDV655362:RDV655369 RDV720898:RDV720905 RDV786434:RDV786441 RDV851970:RDV851977 RDV917506:RDV917513 RDV983042:RDV983049 RDZ65467:RDZ65489 RDZ65491:RDZ65535 RDZ131003:RDZ131025 RDZ131027:RDZ131071 RDZ196539:RDZ196561 RDZ196563:RDZ196607 RDZ262075:RDZ262097 RDZ262099:RDZ262143 RDZ327611:RDZ327633 RDZ327635:RDZ327679 RDZ393147:RDZ393169 RDZ393171:RDZ393215 RDZ458683:RDZ458705 RDZ458707:RDZ458751 RDZ524219:RDZ524241 RDZ524243:RDZ524287 RDZ589755:RDZ589777 RDZ589779:RDZ589823 RDZ655291:RDZ655313 RDZ655315:RDZ655359 RDZ720827:RDZ720849 RDZ720851:RDZ720895 RDZ786363:RDZ786385 RDZ786387:RDZ786431 RDZ851899:RDZ851921 RDZ851923:RDZ851967 RDZ917435:RDZ917457 RDZ917459:RDZ917503 RDZ982971:RDZ982993 RDZ982995:RDZ983039 RNR65538:RNR65545 RNR131074:RNR131081 RNR196610:RNR196617 RNR262146:RNR262153 RNR327682:RNR327689 RNR393218:RNR393225 RNR458754:RNR458761 RNR524290:RNR524297 RNR589826:RNR589833 RNR655362:RNR655369 RNR720898:RNR720905 RNR786434:RNR786441 RNR851970:RNR851977 RNR917506:RNR917513 RNR983042:RNR983049 RNV65467:RNV65489 RNV65491:RNV65535 RNV131003:RNV131025 RNV131027:RNV131071 RNV196539:RNV196561 RNV196563:RNV196607 RNV262075:RNV262097 RNV262099:RNV262143 RNV327611:RNV327633 RNV327635:RNV327679 RNV393147:RNV393169 RNV393171:RNV393215 RNV458683:RNV458705 RNV458707:RNV458751 RNV524219:RNV524241 RNV524243:RNV524287 RNV589755:RNV589777 RNV589779:RNV589823 RNV655291:RNV655313 RNV655315:RNV655359 RNV720827:RNV720849 RNV720851:RNV720895 RNV786363:RNV786385 RNV786387:RNV786431 RNV851899:RNV851921 RNV851923:RNV851967 RNV917435:RNV917457 RNV917459:RNV917503 RNV982971:RNV982993 RNV982995:RNV983039 RXN65538:RXN65545 RXN131074:RXN131081 RXN196610:RXN196617 RXN262146:RXN262153 RXN327682:RXN327689 RXN393218:RXN393225 RXN458754:RXN458761 RXN524290:RXN524297 RXN589826:RXN589833 RXN655362:RXN655369 RXN720898:RXN720905 RXN786434:RXN786441 RXN851970:RXN851977 RXN917506:RXN917513 RXN983042:RXN983049 RXR65467:RXR65489 RXR65491:RXR65535 RXR131003:RXR131025 RXR131027:RXR131071 RXR196539:RXR196561 RXR196563:RXR196607 RXR262075:RXR262097 RXR262099:RXR262143 RXR327611:RXR327633 RXR327635:RXR327679 RXR393147:RXR393169 RXR393171:RXR393215 RXR458683:RXR458705 RXR458707:RXR458751 RXR524219:RXR524241 RXR524243:RXR524287 RXR589755:RXR589777 RXR589779:RXR589823 RXR655291:RXR655313 RXR655315:RXR655359 RXR720827:RXR720849 RXR720851:RXR720895 RXR786363:RXR786385 RXR786387:RXR786431 RXR851899:RXR851921 RXR851923:RXR851967 RXR917435:RXR917457 RXR917459:RXR917503 RXR982971:RXR982993 RXR982995:RXR983039 SHJ65538:SHJ65545 SHJ131074:SHJ131081 SHJ196610:SHJ196617 SHJ262146:SHJ262153 SHJ327682:SHJ327689 SHJ393218:SHJ393225 SHJ458754:SHJ458761 SHJ524290:SHJ524297 SHJ589826:SHJ589833 SHJ655362:SHJ655369 SHJ720898:SHJ720905 SHJ786434:SHJ786441 SHJ851970:SHJ851977 SHJ917506:SHJ917513 SHJ983042:SHJ983049 SHN65467:SHN65489 SHN65491:SHN65535 SHN131003:SHN131025 SHN131027:SHN131071 SHN196539:SHN196561 SHN196563:SHN196607 SHN262075:SHN262097 SHN262099:SHN262143 SHN327611:SHN327633 SHN327635:SHN327679 SHN393147:SHN393169 SHN393171:SHN393215 SHN458683:SHN458705 SHN458707:SHN458751 SHN524219:SHN524241 SHN524243:SHN524287 SHN589755:SHN589777 SHN589779:SHN589823 SHN655291:SHN655313 SHN655315:SHN655359 SHN720827:SHN720849 SHN720851:SHN720895 SHN786363:SHN786385 SHN786387:SHN786431 SHN851899:SHN851921 SHN851923:SHN851967 SHN917435:SHN917457 SHN917459:SHN917503 SHN982971:SHN982993 SHN982995:SHN983039 SRF65538:SRF65545 SRF131074:SRF131081 SRF196610:SRF196617 SRF262146:SRF262153 SRF327682:SRF327689 SRF393218:SRF393225 SRF458754:SRF458761 SRF524290:SRF524297 SRF589826:SRF589833 SRF655362:SRF655369 SRF720898:SRF720905 SRF786434:SRF786441 SRF851970:SRF851977 SRF917506:SRF917513 SRF983042:SRF983049 SRJ65467:SRJ65489 SRJ65491:SRJ65535 SRJ131003:SRJ131025 SRJ131027:SRJ131071 SRJ196539:SRJ196561 SRJ196563:SRJ196607 SRJ262075:SRJ262097 SRJ262099:SRJ262143 SRJ327611:SRJ327633 SRJ327635:SRJ327679 SRJ393147:SRJ393169 SRJ393171:SRJ393215 SRJ458683:SRJ458705 SRJ458707:SRJ458751 SRJ524219:SRJ524241 SRJ524243:SRJ524287 SRJ589755:SRJ589777 SRJ589779:SRJ589823 SRJ655291:SRJ655313 SRJ655315:SRJ655359 SRJ720827:SRJ720849 SRJ720851:SRJ720895 SRJ786363:SRJ786385 SRJ786387:SRJ786431 SRJ851899:SRJ851921 SRJ851923:SRJ851967 SRJ917435:SRJ917457 SRJ917459:SRJ917503 SRJ982971:SRJ982993 SRJ982995:SRJ983039 TBB65538:TBB65545 TBB131074:TBB131081 TBB196610:TBB196617 TBB262146:TBB262153 TBB327682:TBB327689 TBB393218:TBB393225 TBB458754:TBB458761 TBB524290:TBB524297 TBB589826:TBB589833 TBB655362:TBB655369 TBB720898:TBB720905 TBB786434:TBB786441 TBB851970:TBB851977 TBB917506:TBB917513 TBB983042:TBB983049 TBF65467:TBF65489 TBF65491:TBF65535 TBF131003:TBF131025 TBF131027:TBF131071 TBF196539:TBF196561 TBF196563:TBF196607 TBF262075:TBF262097 TBF262099:TBF262143 TBF327611:TBF327633 TBF327635:TBF327679 TBF393147:TBF393169 TBF393171:TBF393215 TBF458683:TBF458705 TBF458707:TBF458751 TBF524219:TBF524241 TBF524243:TBF524287 TBF589755:TBF589777 TBF589779:TBF589823 TBF655291:TBF655313 TBF655315:TBF655359 TBF720827:TBF720849 TBF720851:TBF720895 TBF786363:TBF786385 TBF786387:TBF786431 TBF851899:TBF851921 TBF851923:TBF851967 TBF917435:TBF917457 TBF917459:TBF917503 TBF982971:TBF982993 TBF982995:TBF983039 TKX65538:TKX65545 TKX131074:TKX131081 TKX196610:TKX196617 TKX262146:TKX262153 TKX327682:TKX327689 TKX393218:TKX393225 TKX458754:TKX458761 TKX524290:TKX524297 TKX589826:TKX589833 TKX655362:TKX655369 TKX720898:TKX720905 TKX786434:TKX786441 TKX851970:TKX851977 TKX917506:TKX917513 TKX983042:TKX983049 TLB65467:TLB65489 TLB65491:TLB65535 TLB131003:TLB131025 TLB131027:TLB131071 TLB196539:TLB196561 TLB196563:TLB196607 TLB262075:TLB262097 TLB262099:TLB262143 TLB327611:TLB327633 TLB327635:TLB327679 TLB393147:TLB393169 TLB393171:TLB393215 TLB458683:TLB458705 TLB458707:TLB458751 TLB524219:TLB524241 TLB524243:TLB524287 TLB589755:TLB589777 TLB589779:TLB589823 TLB655291:TLB655313 TLB655315:TLB655359 TLB720827:TLB720849 TLB720851:TLB720895 TLB786363:TLB786385 TLB786387:TLB786431 TLB851899:TLB851921 TLB851923:TLB851967 TLB917435:TLB917457 TLB917459:TLB917503 TLB982971:TLB982993 TLB982995:TLB983039 TUT65538:TUT65545 TUT131074:TUT131081 TUT196610:TUT196617 TUT262146:TUT262153 TUT327682:TUT327689 TUT393218:TUT393225 TUT458754:TUT458761 TUT524290:TUT524297 TUT589826:TUT589833 TUT655362:TUT655369 TUT720898:TUT720905 TUT786434:TUT786441 TUT851970:TUT851977 TUT917506:TUT917513 TUT983042:TUT983049 TUX65467:TUX65489 TUX65491:TUX65535 TUX131003:TUX131025 TUX131027:TUX131071 TUX196539:TUX196561 TUX196563:TUX196607 TUX262075:TUX262097 TUX262099:TUX262143 TUX327611:TUX327633 TUX327635:TUX327679 TUX393147:TUX393169 TUX393171:TUX393215 TUX458683:TUX458705 TUX458707:TUX458751 TUX524219:TUX524241 TUX524243:TUX524287 TUX589755:TUX589777 TUX589779:TUX589823 TUX655291:TUX655313 TUX655315:TUX655359 TUX720827:TUX720849 TUX720851:TUX720895 TUX786363:TUX786385 TUX786387:TUX786431 TUX851899:TUX851921 TUX851923:TUX851967 TUX917435:TUX917457 TUX917459:TUX917503 TUX982971:TUX982993 TUX982995:TUX983039 UEP65538:UEP65545 UEP131074:UEP131081 UEP196610:UEP196617 UEP262146:UEP262153 UEP327682:UEP327689 UEP393218:UEP393225 UEP458754:UEP458761 UEP524290:UEP524297 UEP589826:UEP589833 UEP655362:UEP655369 UEP720898:UEP720905 UEP786434:UEP786441 UEP851970:UEP851977 UEP917506:UEP917513 UEP983042:UEP983049 UET65467:UET65489 UET65491:UET65535 UET131003:UET131025 UET131027:UET131071 UET196539:UET196561 UET196563:UET196607 UET262075:UET262097 UET262099:UET262143 UET327611:UET327633 UET327635:UET327679 UET393147:UET393169 UET393171:UET393215 UET458683:UET458705 UET458707:UET458751 UET524219:UET524241 UET524243:UET524287 UET589755:UET589777 UET589779:UET589823 UET655291:UET655313 UET655315:UET655359 UET720827:UET720849 UET720851:UET720895 UET786363:UET786385 UET786387:UET786431 UET851899:UET851921 UET851923:UET851967 UET917435:UET917457 UET917459:UET917503 UET982971:UET982993 UET982995:UET983039 UOL65538:UOL65545 UOL131074:UOL131081 UOL196610:UOL196617 UOL262146:UOL262153 UOL327682:UOL327689 UOL393218:UOL393225 UOL458754:UOL458761 UOL524290:UOL524297 UOL589826:UOL589833 UOL655362:UOL655369 UOL720898:UOL720905 UOL786434:UOL786441 UOL851970:UOL851977 UOL917506:UOL917513 UOL983042:UOL983049 UOP65467:UOP65489 UOP65491:UOP65535 UOP131003:UOP131025 UOP131027:UOP131071 UOP196539:UOP196561 UOP196563:UOP196607 UOP262075:UOP262097 UOP262099:UOP262143 UOP327611:UOP327633 UOP327635:UOP327679 UOP393147:UOP393169 UOP393171:UOP393215 UOP458683:UOP458705 UOP458707:UOP458751 UOP524219:UOP524241 UOP524243:UOP524287 UOP589755:UOP589777 UOP589779:UOP589823 UOP655291:UOP655313 UOP655315:UOP655359 UOP720827:UOP720849 UOP720851:UOP720895 UOP786363:UOP786385 UOP786387:UOP786431 UOP851899:UOP851921 UOP851923:UOP851967 UOP917435:UOP917457 UOP917459:UOP917503 UOP982971:UOP982993 UOP982995:UOP983039 UYH65538:UYH65545 UYH131074:UYH131081 UYH196610:UYH196617 UYH262146:UYH262153 UYH327682:UYH327689 UYH393218:UYH393225 UYH458754:UYH458761 UYH524290:UYH524297 UYH589826:UYH589833 UYH655362:UYH655369 UYH720898:UYH720905 UYH786434:UYH786441 UYH851970:UYH851977 UYH917506:UYH917513 UYH983042:UYH983049 UYL65467:UYL65489 UYL65491:UYL65535 UYL131003:UYL131025 UYL131027:UYL131071 UYL196539:UYL196561 UYL196563:UYL196607 UYL262075:UYL262097 UYL262099:UYL262143 UYL327611:UYL327633 UYL327635:UYL327679 UYL393147:UYL393169 UYL393171:UYL393215 UYL458683:UYL458705 UYL458707:UYL458751 UYL524219:UYL524241 UYL524243:UYL524287 UYL589755:UYL589777 UYL589779:UYL589823 UYL655291:UYL655313 UYL655315:UYL655359 UYL720827:UYL720849 UYL720851:UYL720895 UYL786363:UYL786385 UYL786387:UYL786431 UYL851899:UYL851921 UYL851923:UYL851967 UYL917435:UYL917457 UYL917459:UYL917503 UYL982971:UYL982993 UYL982995:UYL983039 VID65538:VID65545 VID131074:VID131081 VID196610:VID196617 VID262146:VID262153 VID327682:VID327689 VID393218:VID393225 VID458754:VID458761 VID524290:VID524297 VID589826:VID589833 VID655362:VID655369 VID720898:VID720905 VID786434:VID786441 VID851970:VID851977 VID917506:VID917513 VID983042:VID983049 VIH65467:VIH65489 VIH65491:VIH65535 VIH131003:VIH131025 VIH131027:VIH131071 VIH196539:VIH196561 VIH196563:VIH196607 VIH262075:VIH262097 VIH262099:VIH262143 VIH327611:VIH327633 VIH327635:VIH327679 VIH393147:VIH393169 VIH393171:VIH393215 VIH458683:VIH458705 VIH458707:VIH458751 VIH524219:VIH524241 VIH524243:VIH524287 VIH589755:VIH589777 VIH589779:VIH589823 VIH655291:VIH655313 VIH655315:VIH655359 VIH720827:VIH720849 VIH720851:VIH720895 VIH786363:VIH786385 VIH786387:VIH786431 VIH851899:VIH851921 VIH851923:VIH851967 VIH917435:VIH917457 VIH917459:VIH917503 VIH982971:VIH982993 VIH982995:VIH983039 VRZ65538:VRZ65545 VRZ131074:VRZ131081 VRZ196610:VRZ196617 VRZ262146:VRZ262153 VRZ327682:VRZ327689 VRZ393218:VRZ393225 VRZ458754:VRZ458761 VRZ524290:VRZ524297 VRZ589826:VRZ589833 VRZ655362:VRZ655369 VRZ720898:VRZ720905 VRZ786434:VRZ786441 VRZ851970:VRZ851977 VRZ917506:VRZ917513 VRZ983042:VRZ983049 VSD65467:VSD65489 VSD65491:VSD65535 VSD131003:VSD131025 VSD131027:VSD131071 VSD196539:VSD196561 VSD196563:VSD196607 VSD262075:VSD262097 VSD262099:VSD262143 VSD327611:VSD327633 VSD327635:VSD327679 VSD393147:VSD393169 VSD393171:VSD393215 VSD458683:VSD458705 VSD458707:VSD458751 VSD524219:VSD524241 VSD524243:VSD524287 VSD589755:VSD589777 VSD589779:VSD589823 VSD655291:VSD655313 VSD655315:VSD655359 VSD720827:VSD720849 VSD720851:VSD720895 VSD786363:VSD786385 VSD786387:VSD786431 VSD851899:VSD851921 VSD851923:VSD851967 VSD917435:VSD917457 VSD917459:VSD917503 VSD982971:VSD982993 VSD982995:VSD983039 WBV65538:WBV65545 WBV131074:WBV131081 WBV196610:WBV196617 WBV262146:WBV262153 WBV327682:WBV327689 WBV393218:WBV393225 WBV458754:WBV458761 WBV524290:WBV524297 WBV589826:WBV589833 WBV655362:WBV655369 WBV720898:WBV720905 WBV786434:WBV786441 WBV851970:WBV851977 WBV917506:WBV917513 WBV983042:WBV983049 WBZ65467:WBZ65489 WBZ65491:WBZ65535 WBZ131003:WBZ131025 WBZ131027:WBZ131071 WBZ196539:WBZ196561 WBZ196563:WBZ196607 WBZ262075:WBZ262097 WBZ262099:WBZ262143 WBZ327611:WBZ327633 WBZ327635:WBZ327679 WBZ393147:WBZ393169 WBZ393171:WBZ393215 WBZ458683:WBZ458705 WBZ458707:WBZ458751 WBZ524219:WBZ524241 WBZ524243:WBZ524287 WBZ589755:WBZ589777 WBZ589779:WBZ589823 WBZ655291:WBZ655313 WBZ655315:WBZ655359 WBZ720827:WBZ720849 WBZ720851:WBZ720895 WBZ786363:WBZ786385 WBZ786387:WBZ786431 WBZ851899:WBZ851921 WBZ851923:WBZ851967 WBZ917435:WBZ917457 WBZ917459:WBZ917503 WBZ982971:WBZ982993 WBZ982995:WBZ983039 WLR65538:WLR65545 WLR131074:WLR131081 WLR196610:WLR196617 WLR262146:WLR262153 WLR327682:WLR327689 WLR393218:WLR393225 WLR458754:WLR458761 WLR524290:WLR524297 WLR589826:WLR589833 WLR655362:WLR655369 WLR720898:WLR720905 WLR786434:WLR786441 WLR851970:WLR851977 WLR917506:WLR917513 WLR983042:WLR983049 WLV65467:WLV65489 WLV65491:WLV65535 WLV131003:WLV131025 WLV131027:WLV131071 WLV196539:WLV196561 WLV196563:WLV196607 WLV262075:WLV262097 WLV262099:WLV262143 WLV327611:WLV327633 WLV327635:WLV327679 WLV393147:WLV393169 WLV393171:WLV393215 WLV458683:WLV458705 WLV458707:WLV458751 WLV524219:WLV524241 WLV524243:WLV524287 WLV589755:WLV589777 WLV589779:WLV589823 WLV655291:WLV655313 WLV655315:WLV655359 WLV720827:WLV720849 WLV720851:WLV720895 WLV786363:WLV786385 WLV786387:WLV786431 WLV851899:WLV851921 WLV851923:WLV851967 WLV917435:WLV917457 WLV917459:WLV917503 WLV982971:WLV982993 WLV982995:WLV983039 WVN65538:WVN65545 WVN131074:WVN131081 WVN196610:WVN196617 WVN262146:WVN262153 WVN327682:WVN327689 WVN393218:WVN393225 WVN458754:WVN458761 WVN524290:WVN524297 WVN589826:WVN589833 WVN655362:WVN655369 WVN720898:WVN720905 WVN786434:WVN786441 WVN851970:WVN851977 WVN917506:WVN917513 WVN983042:WVN983049 WVR65467:WVR65489 WVR65491:WVR65535 WVR131003:WVR131025 WVR131027:WVR131071 WVR196539:WVR196561 WVR196563:WVR196607 WVR262075:WVR262097 WVR262099:WVR262143 WVR327611:WVR327633 WVR327635:WVR327679 WVR393147:WVR393169 WVR393171:WVR393215 WVR458683:WVR458705 WVR458707:WVR458751 WVR524219:WVR524241 WVR524243:WVR524287 WVR589755:WVR589777 WVR589779:WVR589823 WVR655291:WVR655313 WVR655315:WVR655359 WVR720827:WVR720849 WVR720851:WVR720895 WVR786363:WVR786385 WVR786387:WVR786431 WVR851899:WVR851921 WVR851923:WVR851967 WVR917435:WVR917457 WVR917459:WVR917503 WVR982971:WVR982993 WVR982995:WVR983039">
      <formula1>"■ 是,□ 否"</formula1>
    </dataValidation>
    <dataValidation type="list" allowBlank="1" showInputMessage="1" showErrorMessage="1" sqref="D65:D110 H16:H62 H65467:H65535 H131003:H131071 H196539:H196607 H262075:H262143 H327611:H327679 H393147:H393215 H458683:H458751 H524219:H524287 H589755:H589823 H655291:H655359 H720827:H720895 H786363:H786431 H851899:H851967 H917435:H917503 H982971:H983039 JD65467:JD65535 JD131003:JD131071 JD196539:JD196607 JD262075:JD262143 JD327611:JD327679 JD393147:JD393215 JD458683:JD458751 JD524219:JD524287 JD589755:JD589823 JD655291:JD655359 JD720827:JD720895 JD786363:JD786431 JD851899:JD851967 JD917435:JD917503 JD982971:JD983039 SZ65467:SZ65535 SZ131003:SZ131071 SZ196539:SZ196607 SZ262075:SZ262143 SZ327611:SZ327679 SZ393147:SZ393215 SZ458683:SZ458751 SZ524219:SZ524287 SZ589755:SZ589823 SZ655291:SZ655359 SZ720827:SZ720895 SZ786363:SZ786431 SZ851899:SZ851967 SZ917435:SZ917503 SZ982971:SZ983039 ACV65467:ACV65535 ACV131003:ACV131071 ACV196539:ACV196607 ACV262075:ACV262143 ACV327611:ACV327679 ACV393147:ACV393215 ACV458683:ACV458751 ACV524219:ACV524287 ACV589755:ACV589823 ACV655291:ACV655359 ACV720827:ACV720895 ACV786363:ACV786431 ACV851899:ACV851967 ACV917435:ACV917503 ACV982971:ACV983039 AMR65467:AMR65535 AMR131003:AMR131071 AMR196539:AMR196607 AMR262075:AMR262143 AMR327611:AMR327679 AMR393147:AMR393215 AMR458683:AMR458751 AMR524219:AMR524287 AMR589755:AMR589823 AMR655291:AMR655359 AMR720827:AMR720895 AMR786363:AMR786431 AMR851899:AMR851967 AMR917435:AMR917503 AMR982971:AMR983039 AWN65467:AWN65535 AWN131003:AWN131071 AWN196539:AWN196607 AWN262075:AWN262143 AWN327611:AWN327679 AWN393147:AWN393215 AWN458683:AWN458751 AWN524219:AWN524287 AWN589755:AWN589823 AWN655291:AWN655359 AWN720827:AWN720895 AWN786363:AWN786431 AWN851899:AWN851967 AWN917435:AWN917503 AWN982971:AWN983039 BGJ65467:BGJ65535 BGJ131003:BGJ131071 BGJ196539:BGJ196607 BGJ262075:BGJ262143 BGJ327611:BGJ327679 BGJ393147:BGJ393215 BGJ458683:BGJ458751 BGJ524219:BGJ524287 BGJ589755:BGJ589823 BGJ655291:BGJ655359 BGJ720827:BGJ720895 BGJ786363:BGJ786431 BGJ851899:BGJ851967 BGJ917435:BGJ917503 BGJ982971:BGJ983039 BQF65467:BQF65535 BQF131003:BQF131071 BQF196539:BQF196607 BQF262075:BQF262143 BQF327611:BQF327679 BQF393147:BQF393215 BQF458683:BQF458751 BQF524219:BQF524287 BQF589755:BQF589823 BQF655291:BQF655359 BQF720827:BQF720895 BQF786363:BQF786431 BQF851899:BQF851967 BQF917435:BQF917503 BQF982971:BQF983039 CAB65467:CAB65535 CAB131003:CAB131071 CAB196539:CAB196607 CAB262075:CAB262143 CAB327611:CAB327679 CAB393147:CAB393215 CAB458683:CAB458751 CAB524219:CAB524287 CAB589755:CAB589823 CAB655291:CAB655359 CAB720827:CAB720895 CAB786363:CAB786431 CAB851899:CAB851967 CAB917435:CAB917503 CAB982971:CAB983039 CJX65467:CJX65535 CJX131003:CJX131071 CJX196539:CJX196607 CJX262075:CJX262143 CJX327611:CJX327679 CJX393147:CJX393215 CJX458683:CJX458751 CJX524219:CJX524287 CJX589755:CJX589823 CJX655291:CJX655359 CJX720827:CJX720895 CJX786363:CJX786431 CJX851899:CJX851967 CJX917435:CJX917503 CJX982971:CJX983039 CTT65467:CTT65535 CTT131003:CTT131071 CTT196539:CTT196607 CTT262075:CTT262143 CTT327611:CTT327679 CTT393147:CTT393215 CTT458683:CTT458751 CTT524219:CTT524287 CTT589755:CTT589823 CTT655291:CTT655359 CTT720827:CTT720895 CTT786363:CTT786431 CTT851899:CTT851967 CTT917435:CTT917503 CTT982971:CTT983039 DDP65467:DDP65535 DDP131003:DDP131071 DDP196539:DDP196607 DDP262075:DDP262143 DDP327611:DDP327679 DDP393147:DDP393215 DDP458683:DDP458751 DDP524219:DDP524287 DDP589755:DDP589823 DDP655291:DDP655359 DDP720827:DDP720895 DDP786363:DDP786431 DDP851899:DDP851967 DDP917435:DDP917503 DDP982971:DDP983039 DNL65467:DNL65535 DNL131003:DNL131071 DNL196539:DNL196607 DNL262075:DNL262143 DNL327611:DNL327679 DNL393147:DNL393215 DNL458683:DNL458751 DNL524219:DNL524287 DNL589755:DNL589823 DNL655291:DNL655359 DNL720827:DNL720895 DNL786363:DNL786431 DNL851899:DNL851967 DNL917435:DNL917503 DNL982971:DNL983039 DXH65467:DXH65535 DXH131003:DXH131071 DXH196539:DXH196607 DXH262075:DXH262143 DXH327611:DXH327679 DXH393147:DXH393215 DXH458683:DXH458751 DXH524219:DXH524287 DXH589755:DXH589823 DXH655291:DXH655359 DXH720827:DXH720895 DXH786363:DXH786431 DXH851899:DXH851967 DXH917435:DXH917503 DXH982971:DXH983039 EHD65467:EHD65535 EHD131003:EHD131071 EHD196539:EHD196607 EHD262075:EHD262143 EHD327611:EHD327679 EHD393147:EHD393215 EHD458683:EHD458751 EHD524219:EHD524287 EHD589755:EHD589823 EHD655291:EHD655359 EHD720827:EHD720895 EHD786363:EHD786431 EHD851899:EHD851967 EHD917435:EHD917503 EHD982971:EHD983039 EQZ65467:EQZ65535 EQZ131003:EQZ131071 EQZ196539:EQZ196607 EQZ262075:EQZ262143 EQZ327611:EQZ327679 EQZ393147:EQZ393215 EQZ458683:EQZ458751 EQZ524219:EQZ524287 EQZ589755:EQZ589823 EQZ655291:EQZ655359 EQZ720827:EQZ720895 EQZ786363:EQZ786431 EQZ851899:EQZ851967 EQZ917435:EQZ917503 EQZ982971:EQZ983039 FAV65467:FAV65535 FAV131003:FAV131071 FAV196539:FAV196607 FAV262075:FAV262143 FAV327611:FAV327679 FAV393147:FAV393215 FAV458683:FAV458751 FAV524219:FAV524287 FAV589755:FAV589823 FAV655291:FAV655359 FAV720827:FAV720895 FAV786363:FAV786431 FAV851899:FAV851967 FAV917435:FAV917503 FAV982971:FAV983039 FKR65467:FKR65535 FKR131003:FKR131071 FKR196539:FKR196607 FKR262075:FKR262143 FKR327611:FKR327679 FKR393147:FKR393215 FKR458683:FKR458751 FKR524219:FKR524287 FKR589755:FKR589823 FKR655291:FKR655359 FKR720827:FKR720895 FKR786363:FKR786431 FKR851899:FKR851967 FKR917435:FKR917503 FKR982971:FKR983039 FUN65467:FUN65535 FUN131003:FUN131071 FUN196539:FUN196607 FUN262075:FUN262143 FUN327611:FUN327679 FUN393147:FUN393215 FUN458683:FUN458751 FUN524219:FUN524287 FUN589755:FUN589823 FUN655291:FUN655359 FUN720827:FUN720895 FUN786363:FUN786431 FUN851899:FUN851967 FUN917435:FUN917503 FUN982971:FUN983039 GEJ65467:GEJ65535 GEJ131003:GEJ131071 GEJ196539:GEJ196607 GEJ262075:GEJ262143 GEJ327611:GEJ327679 GEJ393147:GEJ393215 GEJ458683:GEJ458751 GEJ524219:GEJ524287 GEJ589755:GEJ589823 GEJ655291:GEJ655359 GEJ720827:GEJ720895 GEJ786363:GEJ786431 GEJ851899:GEJ851967 GEJ917435:GEJ917503 GEJ982971:GEJ983039 GOF65467:GOF65535 GOF131003:GOF131071 GOF196539:GOF196607 GOF262075:GOF262143 GOF327611:GOF327679 GOF393147:GOF393215 GOF458683:GOF458751 GOF524219:GOF524287 GOF589755:GOF589823 GOF655291:GOF655359 GOF720827:GOF720895 GOF786363:GOF786431 GOF851899:GOF851967 GOF917435:GOF917503 GOF982971:GOF983039 GYB65467:GYB65535 GYB131003:GYB131071 GYB196539:GYB196607 GYB262075:GYB262143 GYB327611:GYB327679 GYB393147:GYB393215 GYB458683:GYB458751 GYB524219:GYB524287 GYB589755:GYB589823 GYB655291:GYB655359 GYB720827:GYB720895 GYB786363:GYB786431 GYB851899:GYB851967 GYB917435:GYB917503 GYB982971:GYB983039 HHX65467:HHX65535 HHX131003:HHX131071 HHX196539:HHX196607 HHX262075:HHX262143 HHX327611:HHX327679 HHX393147:HHX393215 HHX458683:HHX458751 HHX524219:HHX524287 HHX589755:HHX589823 HHX655291:HHX655359 HHX720827:HHX720895 HHX786363:HHX786431 HHX851899:HHX851967 HHX917435:HHX917503 HHX982971:HHX983039 HRT65467:HRT65535 HRT131003:HRT131071 HRT196539:HRT196607 HRT262075:HRT262143 HRT327611:HRT327679 HRT393147:HRT393215 HRT458683:HRT458751 HRT524219:HRT524287 HRT589755:HRT589823 HRT655291:HRT655359 HRT720827:HRT720895 HRT786363:HRT786431 HRT851899:HRT851967 HRT917435:HRT917503 HRT982971:HRT983039 IBP65467:IBP65535 IBP131003:IBP131071 IBP196539:IBP196607 IBP262075:IBP262143 IBP327611:IBP327679 IBP393147:IBP393215 IBP458683:IBP458751 IBP524219:IBP524287 IBP589755:IBP589823 IBP655291:IBP655359 IBP720827:IBP720895 IBP786363:IBP786431 IBP851899:IBP851967 IBP917435:IBP917503 IBP982971:IBP983039 ILL65467:ILL65535 ILL131003:ILL131071 ILL196539:ILL196607 ILL262075:ILL262143 ILL327611:ILL327679 ILL393147:ILL393215 ILL458683:ILL458751 ILL524219:ILL524287 ILL589755:ILL589823 ILL655291:ILL655359 ILL720827:ILL720895 ILL786363:ILL786431 ILL851899:ILL851967 ILL917435:ILL917503 ILL982971:ILL983039 IVH65467:IVH65535 IVH131003:IVH131071 IVH196539:IVH196607 IVH262075:IVH262143 IVH327611:IVH327679 IVH393147:IVH393215 IVH458683:IVH458751 IVH524219:IVH524287 IVH589755:IVH589823 IVH655291:IVH655359 IVH720827:IVH720895 IVH786363:IVH786431 IVH851899:IVH851967 IVH917435:IVH917503 IVH982971:IVH983039 JFD65467:JFD65535 JFD131003:JFD131071 JFD196539:JFD196607 JFD262075:JFD262143 JFD327611:JFD327679 JFD393147:JFD393215 JFD458683:JFD458751 JFD524219:JFD524287 JFD589755:JFD589823 JFD655291:JFD655359 JFD720827:JFD720895 JFD786363:JFD786431 JFD851899:JFD851967 JFD917435:JFD917503 JFD982971:JFD983039 JOZ65467:JOZ65535 JOZ131003:JOZ131071 JOZ196539:JOZ196607 JOZ262075:JOZ262143 JOZ327611:JOZ327679 JOZ393147:JOZ393215 JOZ458683:JOZ458751 JOZ524219:JOZ524287 JOZ589755:JOZ589823 JOZ655291:JOZ655359 JOZ720827:JOZ720895 JOZ786363:JOZ786431 JOZ851899:JOZ851967 JOZ917435:JOZ917503 JOZ982971:JOZ983039 JYV65467:JYV65535 JYV131003:JYV131071 JYV196539:JYV196607 JYV262075:JYV262143 JYV327611:JYV327679 JYV393147:JYV393215 JYV458683:JYV458751 JYV524219:JYV524287 JYV589755:JYV589823 JYV655291:JYV655359 JYV720827:JYV720895 JYV786363:JYV786431 JYV851899:JYV851967 JYV917435:JYV917503 JYV982971:JYV983039 KIR65467:KIR65535 KIR131003:KIR131071 KIR196539:KIR196607 KIR262075:KIR262143 KIR327611:KIR327679 KIR393147:KIR393215 KIR458683:KIR458751 KIR524219:KIR524287 KIR589755:KIR589823 KIR655291:KIR655359 KIR720827:KIR720895 KIR786363:KIR786431 KIR851899:KIR851967 KIR917435:KIR917503 KIR982971:KIR983039 KSN65467:KSN65535 KSN131003:KSN131071 KSN196539:KSN196607 KSN262075:KSN262143 KSN327611:KSN327679 KSN393147:KSN393215 KSN458683:KSN458751 KSN524219:KSN524287 KSN589755:KSN589823 KSN655291:KSN655359 KSN720827:KSN720895 KSN786363:KSN786431 KSN851899:KSN851967 KSN917435:KSN917503 KSN982971:KSN983039 LCJ65467:LCJ65535 LCJ131003:LCJ131071 LCJ196539:LCJ196607 LCJ262075:LCJ262143 LCJ327611:LCJ327679 LCJ393147:LCJ393215 LCJ458683:LCJ458751 LCJ524219:LCJ524287 LCJ589755:LCJ589823 LCJ655291:LCJ655359 LCJ720827:LCJ720895 LCJ786363:LCJ786431 LCJ851899:LCJ851967 LCJ917435:LCJ917503 LCJ982971:LCJ983039 LMF65467:LMF65535 LMF131003:LMF131071 LMF196539:LMF196607 LMF262075:LMF262143 LMF327611:LMF327679 LMF393147:LMF393215 LMF458683:LMF458751 LMF524219:LMF524287 LMF589755:LMF589823 LMF655291:LMF655359 LMF720827:LMF720895 LMF786363:LMF786431 LMF851899:LMF851967 LMF917435:LMF917503 LMF982971:LMF983039 LWB65467:LWB65535 LWB131003:LWB131071 LWB196539:LWB196607 LWB262075:LWB262143 LWB327611:LWB327679 LWB393147:LWB393215 LWB458683:LWB458751 LWB524219:LWB524287 LWB589755:LWB589823 LWB655291:LWB655359 LWB720827:LWB720895 LWB786363:LWB786431 LWB851899:LWB851967 LWB917435:LWB917503 LWB982971:LWB983039 MFX65467:MFX65535 MFX131003:MFX131071 MFX196539:MFX196607 MFX262075:MFX262143 MFX327611:MFX327679 MFX393147:MFX393215 MFX458683:MFX458751 MFX524219:MFX524287 MFX589755:MFX589823 MFX655291:MFX655359 MFX720827:MFX720895 MFX786363:MFX786431 MFX851899:MFX851967 MFX917435:MFX917503 MFX982971:MFX983039 MPT65467:MPT65535 MPT131003:MPT131071 MPT196539:MPT196607 MPT262075:MPT262143 MPT327611:MPT327679 MPT393147:MPT393215 MPT458683:MPT458751 MPT524219:MPT524287 MPT589755:MPT589823 MPT655291:MPT655359 MPT720827:MPT720895 MPT786363:MPT786431 MPT851899:MPT851967 MPT917435:MPT917503 MPT982971:MPT983039 MZP65467:MZP65535 MZP131003:MZP131071 MZP196539:MZP196607 MZP262075:MZP262143 MZP327611:MZP327679 MZP393147:MZP393215 MZP458683:MZP458751 MZP524219:MZP524287 MZP589755:MZP589823 MZP655291:MZP655359 MZP720827:MZP720895 MZP786363:MZP786431 MZP851899:MZP851967 MZP917435:MZP917503 MZP982971:MZP983039 NJL65467:NJL65535 NJL131003:NJL131071 NJL196539:NJL196607 NJL262075:NJL262143 NJL327611:NJL327679 NJL393147:NJL393215 NJL458683:NJL458751 NJL524219:NJL524287 NJL589755:NJL589823 NJL655291:NJL655359 NJL720827:NJL720895 NJL786363:NJL786431 NJL851899:NJL851967 NJL917435:NJL917503 NJL982971:NJL983039 NTH65467:NTH65535 NTH131003:NTH131071 NTH196539:NTH196607 NTH262075:NTH262143 NTH327611:NTH327679 NTH393147:NTH393215 NTH458683:NTH458751 NTH524219:NTH524287 NTH589755:NTH589823 NTH655291:NTH655359 NTH720827:NTH720895 NTH786363:NTH786431 NTH851899:NTH851967 NTH917435:NTH917503 NTH982971:NTH983039 ODD65467:ODD65535 ODD131003:ODD131071 ODD196539:ODD196607 ODD262075:ODD262143 ODD327611:ODD327679 ODD393147:ODD393215 ODD458683:ODD458751 ODD524219:ODD524287 ODD589755:ODD589823 ODD655291:ODD655359 ODD720827:ODD720895 ODD786363:ODD786431 ODD851899:ODD851967 ODD917435:ODD917503 ODD982971:ODD983039 OMZ65467:OMZ65535 OMZ131003:OMZ131071 OMZ196539:OMZ196607 OMZ262075:OMZ262143 OMZ327611:OMZ327679 OMZ393147:OMZ393215 OMZ458683:OMZ458751 OMZ524219:OMZ524287 OMZ589755:OMZ589823 OMZ655291:OMZ655359 OMZ720827:OMZ720895 OMZ786363:OMZ786431 OMZ851899:OMZ851967 OMZ917435:OMZ917503 OMZ982971:OMZ983039 OWV65467:OWV65535 OWV131003:OWV131071 OWV196539:OWV196607 OWV262075:OWV262143 OWV327611:OWV327679 OWV393147:OWV393215 OWV458683:OWV458751 OWV524219:OWV524287 OWV589755:OWV589823 OWV655291:OWV655359 OWV720827:OWV720895 OWV786363:OWV786431 OWV851899:OWV851967 OWV917435:OWV917503 OWV982971:OWV983039 PGR65467:PGR65535 PGR131003:PGR131071 PGR196539:PGR196607 PGR262075:PGR262143 PGR327611:PGR327679 PGR393147:PGR393215 PGR458683:PGR458751 PGR524219:PGR524287 PGR589755:PGR589823 PGR655291:PGR655359 PGR720827:PGR720895 PGR786363:PGR786431 PGR851899:PGR851967 PGR917435:PGR917503 PGR982971:PGR983039 PQN65467:PQN65535 PQN131003:PQN131071 PQN196539:PQN196607 PQN262075:PQN262143 PQN327611:PQN327679 PQN393147:PQN393215 PQN458683:PQN458751 PQN524219:PQN524287 PQN589755:PQN589823 PQN655291:PQN655359 PQN720827:PQN720895 PQN786363:PQN786431 PQN851899:PQN851967 PQN917435:PQN917503 PQN982971:PQN983039 QAJ65467:QAJ65535 QAJ131003:QAJ131071 QAJ196539:QAJ196607 QAJ262075:QAJ262143 QAJ327611:QAJ327679 QAJ393147:QAJ393215 QAJ458683:QAJ458751 QAJ524219:QAJ524287 QAJ589755:QAJ589823 QAJ655291:QAJ655359 QAJ720827:QAJ720895 QAJ786363:QAJ786431 QAJ851899:QAJ851967 QAJ917435:QAJ917503 QAJ982971:QAJ983039 QKF65467:QKF65535 QKF131003:QKF131071 QKF196539:QKF196607 QKF262075:QKF262143 QKF327611:QKF327679 QKF393147:QKF393215 QKF458683:QKF458751 QKF524219:QKF524287 QKF589755:QKF589823 QKF655291:QKF655359 QKF720827:QKF720895 QKF786363:QKF786431 QKF851899:QKF851967 QKF917435:QKF917503 QKF982971:QKF983039 QUB65467:QUB65535 QUB131003:QUB131071 QUB196539:QUB196607 QUB262075:QUB262143 QUB327611:QUB327679 QUB393147:QUB393215 QUB458683:QUB458751 QUB524219:QUB524287 QUB589755:QUB589823 QUB655291:QUB655359 QUB720827:QUB720895 QUB786363:QUB786431 QUB851899:QUB851967 QUB917435:QUB917503 QUB982971:QUB983039 RDX65467:RDX65535 RDX131003:RDX131071 RDX196539:RDX196607 RDX262075:RDX262143 RDX327611:RDX327679 RDX393147:RDX393215 RDX458683:RDX458751 RDX524219:RDX524287 RDX589755:RDX589823 RDX655291:RDX655359 RDX720827:RDX720895 RDX786363:RDX786431 RDX851899:RDX851967 RDX917435:RDX917503 RDX982971:RDX983039 RNT65467:RNT65535 RNT131003:RNT131071 RNT196539:RNT196607 RNT262075:RNT262143 RNT327611:RNT327679 RNT393147:RNT393215 RNT458683:RNT458751 RNT524219:RNT524287 RNT589755:RNT589823 RNT655291:RNT655359 RNT720827:RNT720895 RNT786363:RNT786431 RNT851899:RNT851967 RNT917435:RNT917503 RNT982971:RNT983039 RXP65467:RXP65535 RXP131003:RXP131071 RXP196539:RXP196607 RXP262075:RXP262143 RXP327611:RXP327679 RXP393147:RXP393215 RXP458683:RXP458751 RXP524219:RXP524287 RXP589755:RXP589823 RXP655291:RXP655359 RXP720827:RXP720895 RXP786363:RXP786431 RXP851899:RXP851967 RXP917435:RXP917503 RXP982971:RXP983039 SHL65467:SHL65535 SHL131003:SHL131071 SHL196539:SHL196607 SHL262075:SHL262143 SHL327611:SHL327679 SHL393147:SHL393215 SHL458683:SHL458751 SHL524219:SHL524287 SHL589755:SHL589823 SHL655291:SHL655359 SHL720827:SHL720895 SHL786363:SHL786431 SHL851899:SHL851967 SHL917435:SHL917503 SHL982971:SHL983039 SRH65467:SRH65535 SRH131003:SRH131071 SRH196539:SRH196607 SRH262075:SRH262143 SRH327611:SRH327679 SRH393147:SRH393215 SRH458683:SRH458751 SRH524219:SRH524287 SRH589755:SRH589823 SRH655291:SRH655359 SRH720827:SRH720895 SRH786363:SRH786431 SRH851899:SRH851967 SRH917435:SRH917503 SRH982971:SRH983039 TBD65467:TBD65535 TBD131003:TBD131071 TBD196539:TBD196607 TBD262075:TBD262143 TBD327611:TBD327679 TBD393147:TBD393215 TBD458683:TBD458751 TBD524219:TBD524287 TBD589755:TBD589823 TBD655291:TBD655359 TBD720827:TBD720895 TBD786363:TBD786431 TBD851899:TBD851967 TBD917435:TBD917503 TBD982971:TBD983039 TKZ65467:TKZ65535 TKZ131003:TKZ131071 TKZ196539:TKZ196607 TKZ262075:TKZ262143 TKZ327611:TKZ327679 TKZ393147:TKZ393215 TKZ458683:TKZ458751 TKZ524219:TKZ524287 TKZ589755:TKZ589823 TKZ655291:TKZ655359 TKZ720827:TKZ720895 TKZ786363:TKZ786431 TKZ851899:TKZ851967 TKZ917435:TKZ917503 TKZ982971:TKZ983039 TUV65467:TUV65535 TUV131003:TUV131071 TUV196539:TUV196607 TUV262075:TUV262143 TUV327611:TUV327679 TUV393147:TUV393215 TUV458683:TUV458751 TUV524219:TUV524287 TUV589755:TUV589823 TUV655291:TUV655359 TUV720827:TUV720895 TUV786363:TUV786431 TUV851899:TUV851967 TUV917435:TUV917503 TUV982971:TUV983039 UER65467:UER65535 UER131003:UER131071 UER196539:UER196607 UER262075:UER262143 UER327611:UER327679 UER393147:UER393215 UER458683:UER458751 UER524219:UER524287 UER589755:UER589823 UER655291:UER655359 UER720827:UER720895 UER786363:UER786431 UER851899:UER851967 UER917435:UER917503 UER982971:UER983039 UON65467:UON65535 UON131003:UON131071 UON196539:UON196607 UON262075:UON262143 UON327611:UON327679 UON393147:UON393215 UON458683:UON458751 UON524219:UON524287 UON589755:UON589823 UON655291:UON655359 UON720827:UON720895 UON786363:UON786431 UON851899:UON851967 UON917435:UON917503 UON982971:UON983039 UYJ65467:UYJ65535 UYJ131003:UYJ131071 UYJ196539:UYJ196607 UYJ262075:UYJ262143 UYJ327611:UYJ327679 UYJ393147:UYJ393215 UYJ458683:UYJ458751 UYJ524219:UYJ524287 UYJ589755:UYJ589823 UYJ655291:UYJ655359 UYJ720827:UYJ720895 UYJ786363:UYJ786431 UYJ851899:UYJ851967 UYJ917435:UYJ917503 UYJ982971:UYJ983039 VIF65467:VIF65535 VIF131003:VIF131071 VIF196539:VIF196607 VIF262075:VIF262143 VIF327611:VIF327679 VIF393147:VIF393215 VIF458683:VIF458751 VIF524219:VIF524287 VIF589755:VIF589823 VIF655291:VIF655359 VIF720827:VIF720895 VIF786363:VIF786431 VIF851899:VIF851967 VIF917435:VIF917503 VIF982971:VIF983039 VSB65467:VSB65535 VSB131003:VSB131071 VSB196539:VSB196607 VSB262075:VSB262143 VSB327611:VSB327679 VSB393147:VSB393215 VSB458683:VSB458751 VSB524219:VSB524287 VSB589755:VSB589823 VSB655291:VSB655359 VSB720827:VSB720895 VSB786363:VSB786431 VSB851899:VSB851967 VSB917435:VSB917503 VSB982971:VSB983039 WBX65467:WBX65535 WBX131003:WBX131071 WBX196539:WBX196607 WBX262075:WBX262143 WBX327611:WBX327679 WBX393147:WBX393215 WBX458683:WBX458751 WBX524219:WBX524287 WBX589755:WBX589823 WBX655291:WBX655359 WBX720827:WBX720895 WBX786363:WBX786431 WBX851899:WBX851967 WBX917435:WBX917503 WBX982971:WBX983039 WLT65467:WLT65535 WLT131003:WLT131071 WLT196539:WLT196607 WLT262075:WLT262143 WLT327611:WLT327679 WLT393147:WLT393215 WLT458683:WLT458751 WLT524219:WLT524287 WLT589755:WLT589823 WLT655291:WLT655359 WLT720827:WLT720895 WLT786363:WLT786431 WLT851899:WLT851967 WLT917435:WLT917503 WLT982971:WLT983039 WVP65467:WVP65535 WVP131003:WVP131071 WVP196539:WVP196607 WVP262075:WVP262143 WVP327611:WVP327679 WVP393147:WVP393215 WVP458683:WVP458751 WVP524219:WVP524287 WVP589755:WVP589823 WVP655291:WVP655359 WVP720827:WVP720895 WVP786363:WVP786431 WVP851899:WVP851967 WVP917435:WVP917503 WVP982971:WVP983039">
      <formula1>"-,SFP/人天,天/SFP,人天/SFP,个/页,个/SFP,条/SFP,个/条,%,次"</formula1>
    </dataValidation>
    <dataValidation type="list" allowBlank="1" showInputMessage="1" showErrorMessage="1" sqref="E69:E110 E65542:E65546 E131078:E131082 E196614:E196618 E262150:E262154 E327686:E327690 E393222:E393226 E458758:E458762 E524294:E524298 E589830:E589834 E655366:E655370 E720902:E720906 E786438:E786442 E851974:E851978 E917510:E917514 E983046:E983050 JA65542:JA65546 JA131078:JA131082 JA196614:JA196618 JA262150:JA262154 JA327686:JA327690 JA393222:JA393226 JA458758:JA458762 JA524294:JA524298 JA589830:JA589834 JA655366:JA655370 JA720902:JA720906 JA786438:JA786442 JA851974:JA851978 JA917510:JA917514 JA983046:JA983050 SW65542:SW65546 SW131078:SW131082 SW196614:SW196618 SW262150:SW262154 SW327686:SW327690 SW393222:SW393226 SW458758:SW458762 SW524294:SW524298 SW589830:SW589834 SW655366:SW655370 SW720902:SW720906 SW786438:SW786442 SW851974:SW851978 SW917510:SW917514 SW983046:SW983050 ACS65542:ACS65546 ACS131078:ACS131082 ACS196614:ACS196618 ACS262150:ACS262154 ACS327686:ACS327690 ACS393222:ACS393226 ACS458758:ACS458762 ACS524294:ACS524298 ACS589830:ACS589834 ACS655366:ACS655370 ACS720902:ACS720906 ACS786438:ACS786442 ACS851974:ACS851978 ACS917510:ACS917514 ACS983046:ACS983050 AMO65542:AMO65546 AMO131078:AMO131082 AMO196614:AMO196618 AMO262150:AMO262154 AMO327686:AMO327690 AMO393222:AMO393226 AMO458758:AMO458762 AMO524294:AMO524298 AMO589830:AMO589834 AMO655366:AMO655370 AMO720902:AMO720906 AMO786438:AMO786442 AMO851974:AMO851978 AMO917510:AMO917514 AMO983046:AMO983050 AWK65542:AWK65546 AWK131078:AWK131082 AWK196614:AWK196618 AWK262150:AWK262154 AWK327686:AWK327690 AWK393222:AWK393226 AWK458758:AWK458762 AWK524294:AWK524298 AWK589830:AWK589834 AWK655366:AWK655370 AWK720902:AWK720906 AWK786438:AWK786442 AWK851974:AWK851978 AWK917510:AWK917514 AWK983046:AWK983050 BGG65542:BGG65546 BGG131078:BGG131082 BGG196614:BGG196618 BGG262150:BGG262154 BGG327686:BGG327690 BGG393222:BGG393226 BGG458758:BGG458762 BGG524294:BGG524298 BGG589830:BGG589834 BGG655366:BGG655370 BGG720902:BGG720906 BGG786438:BGG786442 BGG851974:BGG851978 BGG917510:BGG917514 BGG983046:BGG983050 BQC65542:BQC65546 BQC131078:BQC131082 BQC196614:BQC196618 BQC262150:BQC262154 BQC327686:BQC327690 BQC393222:BQC393226 BQC458758:BQC458762 BQC524294:BQC524298 BQC589830:BQC589834 BQC655366:BQC655370 BQC720902:BQC720906 BQC786438:BQC786442 BQC851974:BQC851978 BQC917510:BQC917514 BQC983046:BQC983050 BZY65542:BZY65546 BZY131078:BZY131082 BZY196614:BZY196618 BZY262150:BZY262154 BZY327686:BZY327690 BZY393222:BZY393226 BZY458758:BZY458762 BZY524294:BZY524298 BZY589830:BZY589834 BZY655366:BZY655370 BZY720902:BZY720906 BZY786438:BZY786442 BZY851974:BZY851978 BZY917510:BZY917514 BZY983046:BZY983050 CJU65542:CJU65546 CJU131078:CJU131082 CJU196614:CJU196618 CJU262150:CJU262154 CJU327686:CJU327690 CJU393222:CJU393226 CJU458758:CJU458762 CJU524294:CJU524298 CJU589830:CJU589834 CJU655366:CJU655370 CJU720902:CJU720906 CJU786438:CJU786442 CJU851974:CJU851978 CJU917510:CJU917514 CJU983046:CJU983050 CTQ65542:CTQ65546 CTQ131078:CTQ131082 CTQ196614:CTQ196618 CTQ262150:CTQ262154 CTQ327686:CTQ327690 CTQ393222:CTQ393226 CTQ458758:CTQ458762 CTQ524294:CTQ524298 CTQ589830:CTQ589834 CTQ655366:CTQ655370 CTQ720902:CTQ720906 CTQ786438:CTQ786442 CTQ851974:CTQ851978 CTQ917510:CTQ917514 CTQ983046:CTQ983050 DDM65542:DDM65546 DDM131078:DDM131082 DDM196614:DDM196618 DDM262150:DDM262154 DDM327686:DDM327690 DDM393222:DDM393226 DDM458758:DDM458762 DDM524294:DDM524298 DDM589830:DDM589834 DDM655366:DDM655370 DDM720902:DDM720906 DDM786438:DDM786442 DDM851974:DDM851978 DDM917510:DDM917514 DDM983046:DDM983050 DNI65542:DNI65546 DNI131078:DNI131082 DNI196614:DNI196618 DNI262150:DNI262154 DNI327686:DNI327690 DNI393222:DNI393226 DNI458758:DNI458762 DNI524294:DNI524298 DNI589830:DNI589834 DNI655366:DNI655370 DNI720902:DNI720906 DNI786438:DNI786442 DNI851974:DNI851978 DNI917510:DNI917514 DNI983046:DNI983050 DXE65542:DXE65546 DXE131078:DXE131082 DXE196614:DXE196618 DXE262150:DXE262154 DXE327686:DXE327690 DXE393222:DXE393226 DXE458758:DXE458762 DXE524294:DXE524298 DXE589830:DXE589834 DXE655366:DXE655370 DXE720902:DXE720906 DXE786438:DXE786442 DXE851974:DXE851978 DXE917510:DXE917514 DXE983046:DXE983050 EHA65542:EHA65546 EHA131078:EHA131082 EHA196614:EHA196618 EHA262150:EHA262154 EHA327686:EHA327690 EHA393222:EHA393226 EHA458758:EHA458762 EHA524294:EHA524298 EHA589830:EHA589834 EHA655366:EHA655370 EHA720902:EHA720906 EHA786438:EHA786442 EHA851974:EHA851978 EHA917510:EHA917514 EHA983046:EHA983050 EQW65542:EQW65546 EQW131078:EQW131082 EQW196614:EQW196618 EQW262150:EQW262154 EQW327686:EQW327690 EQW393222:EQW393226 EQW458758:EQW458762 EQW524294:EQW524298 EQW589830:EQW589834 EQW655366:EQW655370 EQW720902:EQW720906 EQW786438:EQW786442 EQW851974:EQW851978 EQW917510:EQW917514 EQW983046:EQW983050 FAS65542:FAS65546 FAS131078:FAS131082 FAS196614:FAS196618 FAS262150:FAS262154 FAS327686:FAS327690 FAS393222:FAS393226 FAS458758:FAS458762 FAS524294:FAS524298 FAS589830:FAS589834 FAS655366:FAS655370 FAS720902:FAS720906 FAS786438:FAS786442 FAS851974:FAS851978 FAS917510:FAS917514 FAS983046:FAS983050 FKO65542:FKO65546 FKO131078:FKO131082 FKO196614:FKO196618 FKO262150:FKO262154 FKO327686:FKO327690 FKO393222:FKO393226 FKO458758:FKO458762 FKO524294:FKO524298 FKO589830:FKO589834 FKO655366:FKO655370 FKO720902:FKO720906 FKO786438:FKO786442 FKO851974:FKO851978 FKO917510:FKO917514 FKO983046:FKO983050 FUK65542:FUK65546 FUK131078:FUK131082 FUK196614:FUK196618 FUK262150:FUK262154 FUK327686:FUK327690 FUK393222:FUK393226 FUK458758:FUK458762 FUK524294:FUK524298 FUK589830:FUK589834 FUK655366:FUK655370 FUK720902:FUK720906 FUK786438:FUK786442 FUK851974:FUK851978 FUK917510:FUK917514 FUK983046:FUK983050 GEG65542:GEG65546 GEG131078:GEG131082 GEG196614:GEG196618 GEG262150:GEG262154 GEG327686:GEG327690 GEG393222:GEG393226 GEG458758:GEG458762 GEG524294:GEG524298 GEG589830:GEG589834 GEG655366:GEG655370 GEG720902:GEG720906 GEG786438:GEG786442 GEG851974:GEG851978 GEG917510:GEG917514 GEG983046:GEG983050 GOC65542:GOC65546 GOC131078:GOC131082 GOC196614:GOC196618 GOC262150:GOC262154 GOC327686:GOC327690 GOC393222:GOC393226 GOC458758:GOC458762 GOC524294:GOC524298 GOC589830:GOC589834 GOC655366:GOC655370 GOC720902:GOC720906 GOC786438:GOC786442 GOC851974:GOC851978 GOC917510:GOC917514 GOC983046:GOC983050 GXY65542:GXY65546 GXY131078:GXY131082 GXY196614:GXY196618 GXY262150:GXY262154 GXY327686:GXY327690 GXY393222:GXY393226 GXY458758:GXY458762 GXY524294:GXY524298 GXY589830:GXY589834 GXY655366:GXY655370 GXY720902:GXY720906 GXY786438:GXY786442 GXY851974:GXY851978 GXY917510:GXY917514 GXY983046:GXY983050 HHU65542:HHU65546 HHU131078:HHU131082 HHU196614:HHU196618 HHU262150:HHU262154 HHU327686:HHU327690 HHU393222:HHU393226 HHU458758:HHU458762 HHU524294:HHU524298 HHU589830:HHU589834 HHU655366:HHU655370 HHU720902:HHU720906 HHU786438:HHU786442 HHU851974:HHU851978 HHU917510:HHU917514 HHU983046:HHU983050 HRQ65542:HRQ65546 HRQ131078:HRQ131082 HRQ196614:HRQ196618 HRQ262150:HRQ262154 HRQ327686:HRQ327690 HRQ393222:HRQ393226 HRQ458758:HRQ458762 HRQ524294:HRQ524298 HRQ589830:HRQ589834 HRQ655366:HRQ655370 HRQ720902:HRQ720906 HRQ786438:HRQ786442 HRQ851974:HRQ851978 HRQ917510:HRQ917514 HRQ983046:HRQ983050 IBM65542:IBM65546 IBM131078:IBM131082 IBM196614:IBM196618 IBM262150:IBM262154 IBM327686:IBM327690 IBM393222:IBM393226 IBM458758:IBM458762 IBM524294:IBM524298 IBM589830:IBM589834 IBM655366:IBM655370 IBM720902:IBM720906 IBM786438:IBM786442 IBM851974:IBM851978 IBM917510:IBM917514 IBM983046:IBM983050 ILI65542:ILI65546 ILI131078:ILI131082 ILI196614:ILI196618 ILI262150:ILI262154 ILI327686:ILI327690 ILI393222:ILI393226 ILI458758:ILI458762 ILI524294:ILI524298 ILI589830:ILI589834 ILI655366:ILI655370 ILI720902:ILI720906 ILI786438:ILI786442 ILI851974:ILI851978 ILI917510:ILI917514 ILI983046:ILI983050 IVE65542:IVE65546 IVE131078:IVE131082 IVE196614:IVE196618 IVE262150:IVE262154 IVE327686:IVE327690 IVE393222:IVE393226 IVE458758:IVE458762 IVE524294:IVE524298 IVE589830:IVE589834 IVE655366:IVE655370 IVE720902:IVE720906 IVE786438:IVE786442 IVE851974:IVE851978 IVE917510:IVE917514 IVE983046:IVE983050 JFA65542:JFA65546 JFA131078:JFA131082 JFA196614:JFA196618 JFA262150:JFA262154 JFA327686:JFA327690 JFA393222:JFA393226 JFA458758:JFA458762 JFA524294:JFA524298 JFA589830:JFA589834 JFA655366:JFA655370 JFA720902:JFA720906 JFA786438:JFA786442 JFA851974:JFA851978 JFA917510:JFA917514 JFA983046:JFA983050 JOW65542:JOW65546 JOW131078:JOW131082 JOW196614:JOW196618 JOW262150:JOW262154 JOW327686:JOW327690 JOW393222:JOW393226 JOW458758:JOW458762 JOW524294:JOW524298 JOW589830:JOW589834 JOW655366:JOW655370 JOW720902:JOW720906 JOW786438:JOW786442 JOW851974:JOW851978 JOW917510:JOW917514 JOW983046:JOW983050 JYS65542:JYS65546 JYS131078:JYS131082 JYS196614:JYS196618 JYS262150:JYS262154 JYS327686:JYS327690 JYS393222:JYS393226 JYS458758:JYS458762 JYS524294:JYS524298 JYS589830:JYS589834 JYS655366:JYS655370 JYS720902:JYS720906 JYS786438:JYS786442 JYS851974:JYS851978 JYS917510:JYS917514 JYS983046:JYS983050 KIO65542:KIO65546 KIO131078:KIO131082 KIO196614:KIO196618 KIO262150:KIO262154 KIO327686:KIO327690 KIO393222:KIO393226 KIO458758:KIO458762 KIO524294:KIO524298 KIO589830:KIO589834 KIO655366:KIO655370 KIO720902:KIO720906 KIO786438:KIO786442 KIO851974:KIO851978 KIO917510:KIO917514 KIO983046:KIO983050 KSK65542:KSK65546 KSK131078:KSK131082 KSK196614:KSK196618 KSK262150:KSK262154 KSK327686:KSK327690 KSK393222:KSK393226 KSK458758:KSK458762 KSK524294:KSK524298 KSK589830:KSK589834 KSK655366:KSK655370 KSK720902:KSK720906 KSK786438:KSK786442 KSK851974:KSK851978 KSK917510:KSK917514 KSK983046:KSK983050 LCG65542:LCG65546 LCG131078:LCG131082 LCG196614:LCG196618 LCG262150:LCG262154 LCG327686:LCG327690 LCG393222:LCG393226 LCG458758:LCG458762 LCG524294:LCG524298 LCG589830:LCG589834 LCG655366:LCG655370 LCG720902:LCG720906 LCG786438:LCG786442 LCG851974:LCG851978 LCG917510:LCG917514 LCG983046:LCG983050 LMC65542:LMC65546 LMC131078:LMC131082 LMC196614:LMC196618 LMC262150:LMC262154 LMC327686:LMC327690 LMC393222:LMC393226 LMC458758:LMC458762 LMC524294:LMC524298 LMC589830:LMC589834 LMC655366:LMC655370 LMC720902:LMC720906 LMC786438:LMC786442 LMC851974:LMC851978 LMC917510:LMC917514 LMC983046:LMC983050 LVY65542:LVY65546 LVY131078:LVY131082 LVY196614:LVY196618 LVY262150:LVY262154 LVY327686:LVY327690 LVY393222:LVY393226 LVY458758:LVY458762 LVY524294:LVY524298 LVY589830:LVY589834 LVY655366:LVY655370 LVY720902:LVY720906 LVY786438:LVY786442 LVY851974:LVY851978 LVY917510:LVY917514 LVY983046:LVY983050 MFU65542:MFU65546 MFU131078:MFU131082 MFU196614:MFU196618 MFU262150:MFU262154 MFU327686:MFU327690 MFU393222:MFU393226 MFU458758:MFU458762 MFU524294:MFU524298 MFU589830:MFU589834 MFU655366:MFU655370 MFU720902:MFU720906 MFU786438:MFU786442 MFU851974:MFU851978 MFU917510:MFU917514 MFU983046:MFU983050 MPQ65542:MPQ65546 MPQ131078:MPQ131082 MPQ196614:MPQ196618 MPQ262150:MPQ262154 MPQ327686:MPQ327690 MPQ393222:MPQ393226 MPQ458758:MPQ458762 MPQ524294:MPQ524298 MPQ589830:MPQ589834 MPQ655366:MPQ655370 MPQ720902:MPQ720906 MPQ786438:MPQ786442 MPQ851974:MPQ851978 MPQ917510:MPQ917514 MPQ983046:MPQ983050 MZM65542:MZM65546 MZM131078:MZM131082 MZM196614:MZM196618 MZM262150:MZM262154 MZM327686:MZM327690 MZM393222:MZM393226 MZM458758:MZM458762 MZM524294:MZM524298 MZM589830:MZM589834 MZM655366:MZM655370 MZM720902:MZM720906 MZM786438:MZM786442 MZM851974:MZM851978 MZM917510:MZM917514 MZM983046:MZM983050 NJI65542:NJI65546 NJI131078:NJI131082 NJI196614:NJI196618 NJI262150:NJI262154 NJI327686:NJI327690 NJI393222:NJI393226 NJI458758:NJI458762 NJI524294:NJI524298 NJI589830:NJI589834 NJI655366:NJI655370 NJI720902:NJI720906 NJI786438:NJI786442 NJI851974:NJI851978 NJI917510:NJI917514 NJI983046:NJI983050 NTE65542:NTE65546 NTE131078:NTE131082 NTE196614:NTE196618 NTE262150:NTE262154 NTE327686:NTE327690 NTE393222:NTE393226 NTE458758:NTE458762 NTE524294:NTE524298 NTE589830:NTE589834 NTE655366:NTE655370 NTE720902:NTE720906 NTE786438:NTE786442 NTE851974:NTE851978 NTE917510:NTE917514 NTE983046:NTE983050 ODA65542:ODA65546 ODA131078:ODA131082 ODA196614:ODA196618 ODA262150:ODA262154 ODA327686:ODA327690 ODA393222:ODA393226 ODA458758:ODA458762 ODA524294:ODA524298 ODA589830:ODA589834 ODA655366:ODA655370 ODA720902:ODA720906 ODA786438:ODA786442 ODA851974:ODA851978 ODA917510:ODA917514 ODA983046:ODA983050 OMW65542:OMW65546 OMW131078:OMW131082 OMW196614:OMW196618 OMW262150:OMW262154 OMW327686:OMW327690 OMW393222:OMW393226 OMW458758:OMW458762 OMW524294:OMW524298 OMW589830:OMW589834 OMW655366:OMW655370 OMW720902:OMW720906 OMW786438:OMW786442 OMW851974:OMW851978 OMW917510:OMW917514 OMW983046:OMW983050 OWS65542:OWS65546 OWS131078:OWS131082 OWS196614:OWS196618 OWS262150:OWS262154 OWS327686:OWS327690 OWS393222:OWS393226 OWS458758:OWS458762 OWS524294:OWS524298 OWS589830:OWS589834 OWS655366:OWS655370 OWS720902:OWS720906 OWS786438:OWS786442 OWS851974:OWS851978 OWS917510:OWS917514 OWS983046:OWS983050 PGO65542:PGO65546 PGO131078:PGO131082 PGO196614:PGO196618 PGO262150:PGO262154 PGO327686:PGO327690 PGO393222:PGO393226 PGO458758:PGO458762 PGO524294:PGO524298 PGO589830:PGO589834 PGO655366:PGO655370 PGO720902:PGO720906 PGO786438:PGO786442 PGO851974:PGO851978 PGO917510:PGO917514 PGO983046:PGO983050 PQK65542:PQK65546 PQK131078:PQK131082 PQK196614:PQK196618 PQK262150:PQK262154 PQK327686:PQK327690 PQK393222:PQK393226 PQK458758:PQK458762 PQK524294:PQK524298 PQK589830:PQK589834 PQK655366:PQK655370 PQK720902:PQK720906 PQK786438:PQK786442 PQK851974:PQK851978 PQK917510:PQK917514 PQK983046:PQK983050 QAG65542:QAG65546 QAG131078:QAG131082 QAG196614:QAG196618 QAG262150:QAG262154 QAG327686:QAG327690 QAG393222:QAG393226 QAG458758:QAG458762 QAG524294:QAG524298 QAG589830:QAG589834 QAG655366:QAG655370 QAG720902:QAG720906 QAG786438:QAG786442 QAG851974:QAG851978 QAG917510:QAG917514 QAG983046:QAG983050 QKC65542:QKC65546 QKC131078:QKC131082 QKC196614:QKC196618 QKC262150:QKC262154 QKC327686:QKC327690 QKC393222:QKC393226 QKC458758:QKC458762 QKC524294:QKC524298 QKC589830:QKC589834 QKC655366:QKC655370 QKC720902:QKC720906 QKC786438:QKC786442 QKC851974:QKC851978 QKC917510:QKC917514 QKC983046:QKC983050 QTY65542:QTY65546 QTY131078:QTY131082 QTY196614:QTY196618 QTY262150:QTY262154 QTY327686:QTY327690 QTY393222:QTY393226 QTY458758:QTY458762 QTY524294:QTY524298 QTY589830:QTY589834 QTY655366:QTY655370 QTY720902:QTY720906 QTY786438:QTY786442 QTY851974:QTY851978 QTY917510:QTY917514 QTY983046:QTY983050 RDU65542:RDU65546 RDU131078:RDU131082 RDU196614:RDU196618 RDU262150:RDU262154 RDU327686:RDU327690 RDU393222:RDU393226 RDU458758:RDU458762 RDU524294:RDU524298 RDU589830:RDU589834 RDU655366:RDU655370 RDU720902:RDU720906 RDU786438:RDU786442 RDU851974:RDU851978 RDU917510:RDU917514 RDU983046:RDU983050 RNQ65542:RNQ65546 RNQ131078:RNQ131082 RNQ196614:RNQ196618 RNQ262150:RNQ262154 RNQ327686:RNQ327690 RNQ393222:RNQ393226 RNQ458758:RNQ458762 RNQ524294:RNQ524298 RNQ589830:RNQ589834 RNQ655366:RNQ655370 RNQ720902:RNQ720906 RNQ786438:RNQ786442 RNQ851974:RNQ851978 RNQ917510:RNQ917514 RNQ983046:RNQ983050 RXM65542:RXM65546 RXM131078:RXM131082 RXM196614:RXM196618 RXM262150:RXM262154 RXM327686:RXM327690 RXM393222:RXM393226 RXM458758:RXM458762 RXM524294:RXM524298 RXM589830:RXM589834 RXM655366:RXM655370 RXM720902:RXM720906 RXM786438:RXM786442 RXM851974:RXM851978 RXM917510:RXM917514 RXM983046:RXM983050 SHI65542:SHI65546 SHI131078:SHI131082 SHI196614:SHI196618 SHI262150:SHI262154 SHI327686:SHI327690 SHI393222:SHI393226 SHI458758:SHI458762 SHI524294:SHI524298 SHI589830:SHI589834 SHI655366:SHI655370 SHI720902:SHI720906 SHI786438:SHI786442 SHI851974:SHI851978 SHI917510:SHI917514 SHI983046:SHI983050 SRE65542:SRE65546 SRE131078:SRE131082 SRE196614:SRE196618 SRE262150:SRE262154 SRE327686:SRE327690 SRE393222:SRE393226 SRE458758:SRE458762 SRE524294:SRE524298 SRE589830:SRE589834 SRE655366:SRE655370 SRE720902:SRE720906 SRE786438:SRE786442 SRE851974:SRE851978 SRE917510:SRE917514 SRE983046:SRE983050 TBA65542:TBA65546 TBA131078:TBA131082 TBA196614:TBA196618 TBA262150:TBA262154 TBA327686:TBA327690 TBA393222:TBA393226 TBA458758:TBA458762 TBA524294:TBA524298 TBA589830:TBA589834 TBA655366:TBA655370 TBA720902:TBA720906 TBA786438:TBA786442 TBA851974:TBA851978 TBA917510:TBA917514 TBA983046:TBA983050 TKW65542:TKW65546 TKW131078:TKW131082 TKW196614:TKW196618 TKW262150:TKW262154 TKW327686:TKW327690 TKW393222:TKW393226 TKW458758:TKW458762 TKW524294:TKW524298 TKW589830:TKW589834 TKW655366:TKW655370 TKW720902:TKW720906 TKW786438:TKW786442 TKW851974:TKW851978 TKW917510:TKW917514 TKW983046:TKW983050 TUS65542:TUS65546 TUS131078:TUS131082 TUS196614:TUS196618 TUS262150:TUS262154 TUS327686:TUS327690 TUS393222:TUS393226 TUS458758:TUS458762 TUS524294:TUS524298 TUS589830:TUS589834 TUS655366:TUS655370 TUS720902:TUS720906 TUS786438:TUS786442 TUS851974:TUS851978 TUS917510:TUS917514 TUS983046:TUS983050 UEO65542:UEO65546 UEO131078:UEO131082 UEO196614:UEO196618 UEO262150:UEO262154 UEO327686:UEO327690 UEO393222:UEO393226 UEO458758:UEO458762 UEO524294:UEO524298 UEO589830:UEO589834 UEO655366:UEO655370 UEO720902:UEO720906 UEO786438:UEO786442 UEO851974:UEO851978 UEO917510:UEO917514 UEO983046:UEO983050 UOK65542:UOK65546 UOK131078:UOK131082 UOK196614:UOK196618 UOK262150:UOK262154 UOK327686:UOK327690 UOK393222:UOK393226 UOK458758:UOK458762 UOK524294:UOK524298 UOK589830:UOK589834 UOK655366:UOK655370 UOK720902:UOK720906 UOK786438:UOK786442 UOK851974:UOK851978 UOK917510:UOK917514 UOK983046:UOK983050 UYG65542:UYG65546 UYG131078:UYG131082 UYG196614:UYG196618 UYG262150:UYG262154 UYG327686:UYG327690 UYG393222:UYG393226 UYG458758:UYG458762 UYG524294:UYG524298 UYG589830:UYG589834 UYG655366:UYG655370 UYG720902:UYG720906 UYG786438:UYG786442 UYG851974:UYG851978 UYG917510:UYG917514 UYG983046:UYG983050 VIC65542:VIC65546 VIC131078:VIC131082 VIC196614:VIC196618 VIC262150:VIC262154 VIC327686:VIC327690 VIC393222:VIC393226 VIC458758:VIC458762 VIC524294:VIC524298 VIC589830:VIC589834 VIC655366:VIC655370 VIC720902:VIC720906 VIC786438:VIC786442 VIC851974:VIC851978 VIC917510:VIC917514 VIC983046:VIC983050 VRY65542:VRY65546 VRY131078:VRY131082 VRY196614:VRY196618 VRY262150:VRY262154 VRY327686:VRY327690 VRY393222:VRY393226 VRY458758:VRY458762 VRY524294:VRY524298 VRY589830:VRY589834 VRY655366:VRY655370 VRY720902:VRY720906 VRY786438:VRY786442 VRY851974:VRY851978 VRY917510:VRY917514 VRY983046:VRY983050 WBU65542:WBU65546 WBU131078:WBU131082 WBU196614:WBU196618 WBU262150:WBU262154 WBU327686:WBU327690 WBU393222:WBU393226 WBU458758:WBU458762 WBU524294:WBU524298 WBU589830:WBU589834 WBU655366:WBU655370 WBU720902:WBU720906 WBU786438:WBU786442 WBU851974:WBU851978 WBU917510:WBU917514 WBU983046:WBU983050 WLQ65542:WLQ65546 WLQ131078:WLQ131082 WLQ196614:WLQ196618 WLQ262150:WLQ262154 WLQ327686:WLQ327690 WLQ393222:WLQ393226 WLQ458758:WLQ458762 WLQ524294:WLQ524298 WLQ589830:WLQ589834 WLQ655366:WLQ655370 WLQ720902:WLQ720906 WLQ786438:WLQ786442 WLQ851974:WLQ851978 WLQ917510:WLQ917514 WLQ983046:WLQ983050 WVM65542:WVM65546 WVM131078:WVM131082 WVM196614:WVM196618 WVM262150:WVM262154 WVM327686:WVM327690 WVM393222:WVM393226 WVM458758:WVM458762 WVM524294:WVM524298 WVM589830:WVM589834 WVM655366:WVM655370 WVM720902:WVM720906 WVM786438:WVM786442 WVM851974:WVM851978 WVM917510:WVM917514 WVM983046:WVM983050">
      <formula1>"■基线,□观测项,-"</formula1>
    </dataValidation>
    <dataValidation type="list" allowBlank="1" showInputMessage="1" showErrorMessage="1" sqref="F3:F10 F65453:F65461 F130989:F130997 F196525:F196533 F262061:F262069 F327597:F327605 F393133:F393141 F458669:F458677 F524205:F524213 F589741:F589749 F655277:F655285 F720813:F720821 F786349:F786357 F851885:F851893 F917421:F917429 F982957:F982965 JB3:JB10 JB65453:JB65461 JB130989:JB130997 JB196525:JB196533 JB262061:JB262069 JB327597:JB327605 JB393133:JB393141 JB458669:JB458677 JB524205:JB524213 JB589741:JB589749 JB655277:JB655285 JB720813:JB720821 JB786349:JB786357 JB851885:JB851893 JB917421:JB917429 JB982957:JB982965 SX3:SX10 SX65453:SX65461 SX130989:SX130997 SX196525:SX196533 SX262061:SX262069 SX327597:SX327605 SX393133:SX393141 SX458669:SX458677 SX524205:SX524213 SX589741:SX589749 SX655277:SX655285 SX720813:SX720821 SX786349:SX786357 SX851885:SX851893 SX917421:SX917429 SX982957:SX982965 ACT3:ACT10 ACT65453:ACT65461 ACT130989:ACT130997 ACT196525:ACT196533 ACT262061:ACT262069 ACT327597:ACT327605 ACT393133:ACT393141 ACT458669:ACT458677 ACT524205:ACT524213 ACT589741:ACT589749 ACT655277:ACT655285 ACT720813:ACT720821 ACT786349:ACT786357 ACT851885:ACT851893 ACT917421:ACT917429 ACT982957:ACT982965 AMP3:AMP10 AMP65453:AMP65461 AMP130989:AMP130997 AMP196525:AMP196533 AMP262061:AMP262069 AMP327597:AMP327605 AMP393133:AMP393141 AMP458669:AMP458677 AMP524205:AMP524213 AMP589741:AMP589749 AMP655277:AMP655285 AMP720813:AMP720821 AMP786349:AMP786357 AMP851885:AMP851893 AMP917421:AMP917429 AMP982957:AMP982965 AWL3:AWL10 AWL65453:AWL65461 AWL130989:AWL130997 AWL196525:AWL196533 AWL262061:AWL262069 AWL327597:AWL327605 AWL393133:AWL393141 AWL458669:AWL458677 AWL524205:AWL524213 AWL589741:AWL589749 AWL655277:AWL655285 AWL720813:AWL720821 AWL786349:AWL786357 AWL851885:AWL851893 AWL917421:AWL917429 AWL982957:AWL982965 BGH3:BGH10 BGH65453:BGH65461 BGH130989:BGH130997 BGH196525:BGH196533 BGH262061:BGH262069 BGH327597:BGH327605 BGH393133:BGH393141 BGH458669:BGH458677 BGH524205:BGH524213 BGH589741:BGH589749 BGH655277:BGH655285 BGH720813:BGH720821 BGH786349:BGH786357 BGH851885:BGH851893 BGH917421:BGH917429 BGH982957:BGH982965 BQD3:BQD10 BQD65453:BQD65461 BQD130989:BQD130997 BQD196525:BQD196533 BQD262061:BQD262069 BQD327597:BQD327605 BQD393133:BQD393141 BQD458669:BQD458677 BQD524205:BQD524213 BQD589741:BQD589749 BQD655277:BQD655285 BQD720813:BQD720821 BQD786349:BQD786357 BQD851885:BQD851893 BQD917421:BQD917429 BQD982957:BQD982965 BZZ3:BZZ10 BZZ65453:BZZ65461 BZZ130989:BZZ130997 BZZ196525:BZZ196533 BZZ262061:BZZ262069 BZZ327597:BZZ327605 BZZ393133:BZZ393141 BZZ458669:BZZ458677 BZZ524205:BZZ524213 BZZ589741:BZZ589749 BZZ655277:BZZ655285 BZZ720813:BZZ720821 BZZ786349:BZZ786357 BZZ851885:BZZ851893 BZZ917421:BZZ917429 BZZ982957:BZZ982965 CJV3:CJV10 CJV65453:CJV65461 CJV130989:CJV130997 CJV196525:CJV196533 CJV262061:CJV262069 CJV327597:CJV327605 CJV393133:CJV393141 CJV458669:CJV458677 CJV524205:CJV524213 CJV589741:CJV589749 CJV655277:CJV655285 CJV720813:CJV720821 CJV786349:CJV786357 CJV851885:CJV851893 CJV917421:CJV917429 CJV982957:CJV982965 CTR3:CTR10 CTR65453:CTR65461 CTR130989:CTR130997 CTR196525:CTR196533 CTR262061:CTR262069 CTR327597:CTR327605 CTR393133:CTR393141 CTR458669:CTR458677 CTR524205:CTR524213 CTR589741:CTR589749 CTR655277:CTR655285 CTR720813:CTR720821 CTR786349:CTR786357 CTR851885:CTR851893 CTR917421:CTR917429 CTR982957:CTR982965 DDN3:DDN10 DDN65453:DDN65461 DDN130989:DDN130997 DDN196525:DDN196533 DDN262061:DDN262069 DDN327597:DDN327605 DDN393133:DDN393141 DDN458669:DDN458677 DDN524205:DDN524213 DDN589741:DDN589749 DDN655277:DDN655285 DDN720813:DDN720821 DDN786349:DDN786357 DDN851885:DDN851893 DDN917421:DDN917429 DDN982957:DDN982965 DNJ3:DNJ10 DNJ65453:DNJ65461 DNJ130989:DNJ130997 DNJ196525:DNJ196533 DNJ262061:DNJ262069 DNJ327597:DNJ327605 DNJ393133:DNJ393141 DNJ458669:DNJ458677 DNJ524205:DNJ524213 DNJ589741:DNJ589749 DNJ655277:DNJ655285 DNJ720813:DNJ720821 DNJ786349:DNJ786357 DNJ851885:DNJ851893 DNJ917421:DNJ917429 DNJ982957:DNJ982965 DXF3:DXF10 DXF65453:DXF65461 DXF130989:DXF130997 DXF196525:DXF196533 DXF262061:DXF262069 DXF327597:DXF327605 DXF393133:DXF393141 DXF458669:DXF458677 DXF524205:DXF524213 DXF589741:DXF589749 DXF655277:DXF655285 DXF720813:DXF720821 DXF786349:DXF786357 DXF851885:DXF851893 DXF917421:DXF917429 DXF982957:DXF982965 EHB3:EHB10 EHB65453:EHB65461 EHB130989:EHB130997 EHB196525:EHB196533 EHB262061:EHB262069 EHB327597:EHB327605 EHB393133:EHB393141 EHB458669:EHB458677 EHB524205:EHB524213 EHB589741:EHB589749 EHB655277:EHB655285 EHB720813:EHB720821 EHB786349:EHB786357 EHB851885:EHB851893 EHB917421:EHB917429 EHB982957:EHB982965 EQX3:EQX10 EQX65453:EQX65461 EQX130989:EQX130997 EQX196525:EQX196533 EQX262061:EQX262069 EQX327597:EQX327605 EQX393133:EQX393141 EQX458669:EQX458677 EQX524205:EQX524213 EQX589741:EQX589749 EQX655277:EQX655285 EQX720813:EQX720821 EQX786349:EQX786357 EQX851885:EQX851893 EQX917421:EQX917429 EQX982957:EQX982965 FAT3:FAT10 FAT65453:FAT65461 FAT130989:FAT130997 FAT196525:FAT196533 FAT262061:FAT262069 FAT327597:FAT327605 FAT393133:FAT393141 FAT458669:FAT458677 FAT524205:FAT524213 FAT589741:FAT589749 FAT655277:FAT655285 FAT720813:FAT720821 FAT786349:FAT786357 FAT851885:FAT851893 FAT917421:FAT917429 FAT982957:FAT982965 FKP3:FKP10 FKP65453:FKP65461 FKP130989:FKP130997 FKP196525:FKP196533 FKP262061:FKP262069 FKP327597:FKP327605 FKP393133:FKP393141 FKP458669:FKP458677 FKP524205:FKP524213 FKP589741:FKP589749 FKP655277:FKP655285 FKP720813:FKP720821 FKP786349:FKP786357 FKP851885:FKP851893 FKP917421:FKP917429 FKP982957:FKP982965 FUL3:FUL10 FUL65453:FUL65461 FUL130989:FUL130997 FUL196525:FUL196533 FUL262061:FUL262069 FUL327597:FUL327605 FUL393133:FUL393141 FUL458669:FUL458677 FUL524205:FUL524213 FUL589741:FUL589749 FUL655277:FUL655285 FUL720813:FUL720821 FUL786349:FUL786357 FUL851885:FUL851893 FUL917421:FUL917429 FUL982957:FUL982965 GEH3:GEH10 GEH65453:GEH65461 GEH130989:GEH130997 GEH196525:GEH196533 GEH262061:GEH262069 GEH327597:GEH327605 GEH393133:GEH393141 GEH458669:GEH458677 GEH524205:GEH524213 GEH589741:GEH589749 GEH655277:GEH655285 GEH720813:GEH720821 GEH786349:GEH786357 GEH851885:GEH851893 GEH917421:GEH917429 GEH982957:GEH982965 GOD3:GOD10 GOD65453:GOD65461 GOD130989:GOD130997 GOD196525:GOD196533 GOD262061:GOD262069 GOD327597:GOD327605 GOD393133:GOD393141 GOD458669:GOD458677 GOD524205:GOD524213 GOD589741:GOD589749 GOD655277:GOD655285 GOD720813:GOD720821 GOD786349:GOD786357 GOD851885:GOD851893 GOD917421:GOD917429 GOD982957:GOD982965 GXZ3:GXZ10 GXZ65453:GXZ65461 GXZ130989:GXZ130997 GXZ196525:GXZ196533 GXZ262061:GXZ262069 GXZ327597:GXZ327605 GXZ393133:GXZ393141 GXZ458669:GXZ458677 GXZ524205:GXZ524213 GXZ589741:GXZ589749 GXZ655277:GXZ655285 GXZ720813:GXZ720821 GXZ786349:GXZ786357 GXZ851885:GXZ851893 GXZ917421:GXZ917429 GXZ982957:GXZ982965 HHV3:HHV10 HHV65453:HHV65461 HHV130989:HHV130997 HHV196525:HHV196533 HHV262061:HHV262069 HHV327597:HHV327605 HHV393133:HHV393141 HHV458669:HHV458677 HHV524205:HHV524213 HHV589741:HHV589749 HHV655277:HHV655285 HHV720813:HHV720821 HHV786349:HHV786357 HHV851885:HHV851893 HHV917421:HHV917429 HHV982957:HHV982965 HRR3:HRR10 HRR65453:HRR65461 HRR130989:HRR130997 HRR196525:HRR196533 HRR262061:HRR262069 HRR327597:HRR327605 HRR393133:HRR393141 HRR458669:HRR458677 HRR524205:HRR524213 HRR589741:HRR589749 HRR655277:HRR655285 HRR720813:HRR720821 HRR786349:HRR786357 HRR851885:HRR851893 HRR917421:HRR917429 HRR982957:HRR982965 IBN3:IBN10 IBN65453:IBN65461 IBN130989:IBN130997 IBN196525:IBN196533 IBN262061:IBN262069 IBN327597:IBN327605 IBN393133:IBN393141 IBN458669:IBN458677 IBN524205:IBN524213 IBN589741:IBN589749 IBN655277:IBN655285 IBN720813:IBN720821 IBN786349:IBN786357 IBN851885:IBN851893 IBN917421:IBN917429 IBN982957:IBN982965 ILJ3:ILJ10 ILJ65453:ILJ65461 ILJ130989:ILJ130997 ILJ196525:ILJ196533 ILJ262061:ILJ262069 ILJ327597:ILJ327605 ILJ393133:ILJ393141 ILJ458669:ILJ458677 ILJ524205:ILJ524213 ILJ589741:ILJ589749 ILJ655277:ILJ655285 ILJ720813:ILJ720821 ILJ786349:ILJ786357 ILJ851885:ILJ851893 ILJ917421:ILJ917429 ILJ982957:ILJ982965 IVF3:IVF10 IVF65453:IVF65461 IVF130989:IVF130997 IVF196525:IVF196533 IVF262061:IVF262069 IVF327597:IVF327605 IVF393133:IVF393141 IVF458669:IVF458677 IVF524205:IVF524213 IVF589741:IVF589749 IVF655277:IVF655285 IVF720813:IVF720821 IVF786349:IVF786357 IVF851885:IVF851893 IVF917421:IVF917429 IVF982957:IVF982965 JFB3:JFB10 JFB65453:JFB65461 JFB130989:JFB130997 JFB196525:JFB196533 JFB262061:JFB262069 JFB327597:JFB327605 JFB393133:JFB393141 JFB458669:JFB458677 JFB524205:JFB524213 JFB589741:JFB589749 JFB655277:JFB655285 JFB720813:JFB720821 JFB786349:JFB786357 JFB851885:JFB851893 JFB917421:JFB917429 JFB982957:JFB982965 JOX3:JOX10 JOX65453:JOX65461 JOX130989:JOX130997 JOX196525:JOX196533 JOX262061:JOX262069 JOX327597:JOX327605 JOX393133:JOX393141 JOX458669:JOX458677 JOX524205:JOX524213 JOX589741:JOX589749 JOX655277:JOX655285 JOX720813:JOX720821 JOX786349:JOX786357 JOX851885:JOX851893 JOX917421:JOX917429 JOX982957:JOX982965 JYT3:JYT10 JYT65453:JYT65461 JYT130989:JYT130997 JYT196525:JYT196533 JYT262061:JYT262069 JYT327597:JYT327605 JYT393133:JYT393141 JYT458669:JYT458677 JYT524205:JYT524213 JYT589741:JYT589749 JYT655277:JYT655285 JYT720813:JYT720821 JYT786349:JYT786357 JYT851885:JYT851893 JYT917421:JYT917429 JYT982957:JYT982965 KIP3:KIP10 KIP65453:KIP65461 KIP130989:KIP130997 KIP196525:KIP196533 KIP262061:KIP262069 KIP327597:KIP327605 KIP393133:KIP393141 KIP458669:KIP458677 KIP524205:KIP524213 KIP589741:KIP589749 KIP655277:KIP655285 KIP720813:KIP720821 KIP786349:KIP786357 KIP851885:KIP851893 KIP917421:KIP917429 KIP982957:KIP982965 KSL3:KSL10 KSL65453:KSL65461 KSL130989:KSL130997 KSL196525:KSL196533 KSL262061:KSL262069 KSL327597:KSL327605 KSL393133:KSL393141 KSL458669:KSL458677 KSL524205:KSL524213 KSL589741:KSL589749 KSL655277:KSL655285 KSL720813:KSL720821 KSL786349:KSL786357 KSL851885:KSL851893 KSL917421:KSL917429 KSL982957:KSL982965 LCH3:LCH10 LCH65453:LCH65461 LCH130989:LCH130997 LCH196525:LCH196533 LCH262061:LCH262069 LCH327597:LCH327605 LCH393133:LCH393141 LCH458669:LCH458677 LCH524205:LCH524213 LCH589741:LCH589749 LCH655277:LCH655285 LCH720813:LCH720821 LCH786349:LCH786357 LCH851885:LCH851893 LCH917421:LCH917429 LCH982957:LCH982965 LMD3:LMD10 LMD65453:LMD65461 LMD130989:LMD130997 LMD196525:LMD196533 LMD262061:LMD262069 LMD327597:LMD327605 LMD393133:LMD393141 LMD458669:LMD458677 LMD524205:LMD524213 LMD589741:LMD589749 LMD655277:LMD655285 LMD720813:LMD720821 LMD786349:LMD786357 LMD851885:LMD851893 LMD917421:LMD917429 LMD982957:LMD982965 LVZ3:LVZ10 LVZ65453:LVZ65461 LVZ130989:LVZ130997 LVZ196525:LVZ196533 LVZ262061:LVZ262069 LVZ327597:LVZ327605 LVZ393133:LVZ393141 LVZ458669:LVZ458677 LVZ524205:LVZ524213 LVZ589741:LVZ589749 LVZ655277:LVZ655285 LVZ720813:LVZ720821 LVZ786349:LVZ786357 LVZ851885:LVZ851893 LVZ917421:LVZ917429 LVZ982957:LVZ982965 MFV3:MFV10 MFV65453:MFV65461 MFV130989:MFV130997 MFV196525:MFV196533 MFV262061:MFV262069 MFV327597:MFV327605 MFV393133:MFV393141 MFV458669:MFV458677 MFV524205:MFV524213 MFV589741:MFV589749 MFV655277:MFV655285 MFV720813:MFV720821 MFV786349:MFV786357 MFV851885:MFV851893 MFV917421:MFV917429 MFV982957:MFV982965 MPR3:MPR10 MPR65453:MPR65461 MPR130989:MPR130997 MPR196525:MPR196533 MPR262061:MPR262069 MPR327597:MPR327605 MPR393133:MPR393141 MPR458669:MPR458677 MPR524205:MPR524213 MPR589741:MPR589749 MPR655277:MPR655285 MPR720813:MPR720821 MPR786349:MPR786357 MPR851885:MPR851893 MPR917421:MPR917429 MPR982957:MPR982965 MZN3:MZN10 MZN65453:MZN65461 MZN130989:MZN130997 MZN196525:MZN196533 MZN262061:MZN262069 MZN327597:MZN327605 MZN393133:MZN393141 MZN458669:MZN458677 MZN524205:MZN524213 MZN589741:MZN589749 MZN655277:MZN655285 MZN720813:MZN720821 MZN786349:MZN786357 MZN851885:MZN851893 MZN917421:MZN917429 MZN982957:MZN982965 NJJ3:NJJ10 NJJ65453:NJJ65461 NJJ130989:NJJ130997 NJJ196525:NJJ196533 NJJ262061:NJJ262069 NJJ327597:NJJ327605 NJJ393133:NJJ393141 NJJ458669:NJJ458677 NJJ524205:NJJ524213 NJJ589741:NJJ589749 NJJ655277:NJJ655285 NJJ720813:NJJ720821 NJJ786349:NJJ786357 NJJ851885:NJJ851893 NJJ917421:NJJ917429 NJJ982957:NJJ982965 NTF3:NTF10 NTF65453:NTF65461 NTF130989:NTF130997 NTF196525:NTF196533 NTF262061:NTF262069 NTF327597:NTF327605 NTF393133:NTF393141 NTF458669:NTF458677 NTF524205:NTF524213 NTF589741:NTF589749 NTF655277:NTF655285 NTF720813:NTF720821 NTF786349:NTF786357 NTF851885:NTF851893 NTF917421:NTF917429 NTF982957:NTF982965 ODB3:ODB10 ODB65453:ODB65461 ODB130989:ODB130997 ODB196525:ODB196533 ODB262061:ODB262069 ODB327597:ODB327605 ODB393133:ODB393141 ODB458669:ODB458677 ODB524205:ODB524213 ODB589741:ODB589749 ODB655277:ODB655285 ODB720813:ODB720821 ODB786349:ODB786357 ODB851885:ODB851893 ODB917421:ODB917429 ODB982957:ODB982965 OMX3:OMX10 OMX65453:OMX65461 OMX130989:OMX130997 OMX196525:OMX196533 OMX262061:OMX262069 OMX327597:OMX327605 OMX393133:OMX393141 OMX458669:OMX458677 OMX524205:OMX524213 OMX589741:OMX589749 OMX655277:OMX655285 OMX720813:OMX720821 OMX786349:OMX786357 OMX851885:OMX851893 OMX917421:OMX917429 OMX982957:OMX982965 OWT3:OWT10 OWT65453:OWT65461 OWT130989:OWT130997 OWT196525:OWT196533 OWT262061:OWT262069 OWT327597:OWT327605 OWT393133:OWT393141 OWT458669:OWT458677 OWT524205:OWT524213 OWT589741:OWT589749 OWT655277:OWT655285 OWT720813:OWT720821 OWT786349:OWT786357 OWT851885:OWT851893 OWT917421:OWT917429 OWT982957:OWT982965 PGP3:PGP10 PGP65453:PGP65461 PGP130989:PGP130997 PGP196525:PGP196533 PGP262061:PGP262069 PGP327597:PGP327605 PGP393133:PGP393141 PGP458669:PGP458677 PGP524205:PGP524213 PGP589741:PGP589749 PGP655277:PGP655285 PGP720813:PGP720821 PGP786349:PGP786357 PGP851885:PGP851893 PGP917421:PGP917429 PGP982957:PGP982965 PQL3:PQL10 PQL65453:PQL65461 PQL130989:PQL130997 PQL196525:PQL196533 PQL262061:PQL262069 PQL327597:PQL327605 PQL393133:PQL393141 PQL458669:PQL458677 PQL524205:PQL524213 PQL589741:PQL589749 PQL655277:PQL655285 PQL720813:PQL720821 PQL786349:PQL786357 PQL851885:PQL851893 PQL917421:PQL917429 PQL982957:PQL982965 QAH3:QAH10 QAH65453:QAH65461 QAH130989:QAH130997 QAH196525:QAH196533 QAH262061:QAH262069 QAH327597:QAH327605 QAH393133:QAH393141 QAH458669:QAH458677 QAH524205:QAH524213 QAH589741:QAH589749 QAH655277:QAH655285 QAH720813:QAH720821 QAH786349:QAH786357 QAH851885:QAH851893 QAH917421:QAH917429 QAH982957:QAH982965 QKD3:QKD10 QKD65453:QKD65461 QKD130989:QKD130997 QKD196525:QKD196533 QKD262061:QKD262069 QKD327597:QKD327605 QKD393133:QKD393141 QKD458669:QKD458677 QKD524205:QKD524213 QKD589741:QKD589749 QKD655277:QKD655285 QKD720813:QKD720821 QKD786349:QKD786357 QKD851885:QKD851893 QKD917421:QKD917429 QKD982957:QKD982965 QTZ3:QTZ10 QTZ65453:QTZ65461 QTZ130989:QTZ130997 QTZ196525:QTZ196533 QTZ262061:QTZ262069 QTZ327597:QTZ327605 QTZ393133:QTZ393141 QTZ458669:QTZ458677 QTZ524205:QTZ524213 QTZ589741:QTZ589749 QTZ655277:QTZ655285 QTZ720813:QTZ720821 QTZ786349:QTZ786357 QTZ851885:QTZ851893 QTZ917421:QTZ917429 QTZ982957:QTZ982965 RDV3:RDV10 RDV65453:RDV65461 RDV130989:RDV130997 RDV196525:RDV196533 RDV262061:RDV262069 RDV327597:RDV327605 RDV393133:RDV393141 RDV458669:RDV458677 RDV524205:RDV524213 RDV589741:RDV589749 RDV655277:RDV655285 RDV720813:RDV720821 RDV786349:RDV786357 RDV851885:RDV851893 RDV917421:RDV917429 RDV982957:RDV982965 RNR3:RNR10 RNR65453:RNR65461 RNR130989:RNR130997 RNR196525:RNR196533 RNR262061:RNR262069 RNR327597:RNR327605 RNR393133:RNR393141 RNR458669:RNR458677 RNR524205:RNR524213 RNR589741:RNR589749 RNR655277:RNR655285 RNR720813:RNR720821 RNR786349:RNR786357 RNR851885:RNR851893 RNR917421:RNR917429 RNR982957:RNR982965 RXN3:RXN10 RXN65453:RXN65461 RXN130989:RXN130997 RXN196525:RXN196533 RXN262061:RXN262069 RXN327597:RXN327605 RXN393133:RXN393141 RXN458669:RXN458677 RXN524205:RXN524213 RXN589741:RXN589749 RXN655277:RXN655285 RXN720813:RXN720821 RXN786349:RXN786357 RXN851885:RXN851893 RXN917421:RXN917429 RXN982957:RXN982965 SHJ3:SHJ10 SHJ65453:SHJ65461 SHJ130989:SHJ130997 SHJ196525:SHJ196533 SHJ262061:SHJ262069 SHJ327597:SHJ327605 SHJ393133:SHJ393141 SHJ458669:SHJ458677 SHJ524205:SHJ524213 SHJ589741:SHJ589749 SHJ655277:SHJ655285 SHJ720813:SHJ720821 SHJ786349:SHJ786357 SHJ851885:SHJ851893 SHJ917421:SHJ917429 SHJ982957:SHJ982965 SRF3:SRF10 SRF65453:SRF65461 SRF130989:SRF130997 SRF196525:SRF196533 SRF262061:SRF262069 SRF327597:SRF327605 SRF393133:SRF393141 SRF458669:SRF458677 SRF524205:SRF524213 SRF589741:SRF589749 SRF655277:SRF655285 SRF720813:SRF720821 SRF786349:SRF786357 SRF851885:SRF851893 SRF917421:SRF917429 SRF982957:SRF982965 TBB3:TBB10 TBB65453:TBB65461 TBB130989:TBB130997 TBB196525:TBB196533 TBB262061:TBB262069 TBB327597:TBB327605 TBB393133:TBB393141 TBB458669:TBB458677 TBB524205:TBB524213 TBB589741:TBB589749 TBB655277:TBB655285 TBB720813:TBB720821 TBB786349:TBB786357 TBB851885:TBB851893 TBB917421:TBB917429 TBB982957:TBB982965 TKX3:TKX10 TKX65453:TKX65461 TKX130989:TKX130997 TKX196525:TKX196533 TKX262061:TKX262069 TKX327597:TKX327605 TKX393133:TKX393141 TKX458669:TKX458677 TKX524205:TKX524213 TKX589741:TKX589749 TKX655277:TKX655285 TKX720813:TKX720821 TKX786349:TKX786357 TKX851885:TKX851893 TKX917421:TKX917429 TKX982957:TKX982965 TUT3:TUT10 TUT65453:TUT65461 TUT130989:TUT130997 TUT196525:TUT196533 TUT262061:TUT262069 TUT327597:TUT327605 TUT393133:TUT393141 TUT458669:TUT458677 TUT524205:TUT524213 TUT589741:TUT589749 TUT655277:TUT655285 TUT720813:TUT720821 TUT786349:TUT786357 TUT851885:TUT851893 TUT917421:TUT917429 TUT982957:TUT982965 UEP3:UEP10 UEP65453:UEP65461 UEP130989:UEP130997 UEP196525:UEP196533 UEP262061:UEP262069 UEP327597:UEP327605 UEP393133:UEP393141 UEP458669:UEP458677 UEP524205:UEP524213 UEP589741:UEP589749 UEP655277:UEP655285 UEP720813:UEP720821 UEP786349:UEP786357 UEP851885:UEP851893 UEP917421:UEP917429 UEP982957:UEP982965 UOL3:UOL10 UOL65453:UOL65461 UOL130989:UOL130997 UOL196525:UOL196533 UOL262061:UOL262069 UOL327597:UOL327605 UOL393133:UOL393141 UOL458669:UOL458677 UOL524205:UOL524213 UOL589741:UOL589749 UOL655277:UOL655285 UOL720813:UOL720821 UOL786349:UOL786357 UOL851885:UOL851893 UOL917421:UOL917429 UOL982957:UOL982965 UYH3:UYH10 UYH65453:UYH65461 UYH130989:UYH130997 UYH196525:UYH196533 UYH262061:UYH262069 UYH327597:UYH327605 UYH393133:UYH393141 UYH458669:UYH458677 UYH524205:UYH524213 UYH589741:UYH589749 UYH655277:UYH655285 UYH720813:UYH720821 UYH786349:UYH786357 UYH851885:UYH851893 UYH917421:UYH917429 UYH982957:UYH982965 VID3:VID10 VID65453:VID65461 VID130989:VID130997 VID196525:VID196533 VID262061:VID262069 VID327597:VID327605 VID393133:VID393141 VID458669:VID458677 VID524205:VID524213 VID589741:VID589749 VID655277:VID655285 VID720813:VID720821 VID786349:VID786357 VID851885:VID851893 VID917421:VID917429 VID982957:VID982965 VRZ3:VRZ10 VRZ65453:VRZ65461 VRZ130989:VRZ130997 VRZ196525:VRZ196533 VRZ262061:VRZ262069 VRZ327597:VRZ327605 VRZ393133:VRZ393141 VRZ458669:VRZ458677 VRZ524205:VRZ524213 VRZ589741:VRZ589749 VRZ655277:VRZ655285 VRZ720813:VRZ720821 VRZ786349:VRZ786357 VRZ851885:VRZ851893 VRZ917421:VRZ917429 VRZ982957:VRZ982965 WBV3:WBV10 WBV65453:WBV65461 WBV130989:WBV130997 WBV196525:WBV196533 WBV262061:WBV262069 WBV327597:WBV327605 WBV393133:WBV393141 WBV458669:WBV458677 WBV524205:WBV524213 WBV589741:WBV589749 WBV655277:WBV655285 WBV720813:WBV720821 WBV786349:WBV786357 WBV851885:WBV851893 WBV917421:WBV917429 WBV982957:WBV982965 WLR3:WLR10 WLR65453:WLR65461 WLR130989:WLR130997 WLR196525:WLR196533 WLR262061:WLR262069 WLR327597:WLR327605 WLR393133:WLR393141 WLR458669:WLR458677 WLR524205:WLR524213 WLR589741:WLR589749 WLR655277:WLR655285 WLR720813:WLR720821 WLR786349:WLR786357 WLR851885:WLR851893 WLR917421:WLR917429 WLR982957:WLR982965 WVN3:WVN10 WVN65453:WVN65461 WVN130989:WVN130997 WVN196525:WVN196533 WVN262061:WVN262069 WVN327597:WVN327605 WVN393133:WVN393141 WVN458669:WVN458677 WVN524205:WVN524213 WVN589741:WVN589749 WVN655277:WVN655285 WVN720813:WVN720821 WVN786349:WVN786357 WVN851885:WVN851893 WVN917421:WVN917429 WVN982957:WVN982965">
      <formula1>"高,中,低"</formula1>
    </dataValidation>
  </dataValidations>
  <pageMargins left="0.69930555555555596" right="0.69930555555555596" top="0.75" bottom="0.75" header="0.3" footer="0.3"/>
  <pageSetup paperSize="9" orientation="portrait" horizontalDpi="1200" verticalDpi="1200"/>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FFC000"/>
  </sheetPr>
  <dimension ref="A1:U17"/>
  <sheetViews>
    <sheetView topLeftCell="A4" workbookViewId="0">
      <selection activeCell="K6" sqref="K6"/>
    </sheetView>
  </sheetViews>
  <sheetFormatPr defaultColWidth="9" defaultRowHeight="13.5"/>
  <cols>
    <col min="1" max="1" width="8.25" style="575" customWidth="1"/>
    <col min="2" max="2" width="9" style="576"/>
    <col min="3" max="3" width="9" style="576" customWidth="1"/>
    <col min="4" max="4" width="9" style="576"/>
    <col min="5" max="5" width="7.25" style="576" customWidth="1"/>
    <col min="6" max="6" width="8.25" style="576" customWidth="1"/>
    <col min="7" max="7" width="7.5" style="576" customWidth="1"/>
    <col min="8" max="8" width="8.25" style="576" customWidth="1"/>
    <col min="9" max="9" width="7.5" style="576" customWidth="1"/>
    <col min="10" max="10" width="7.875" style="576" customWidth="1"/>
    <col min="11" max="11" width="9.75" style="576" customWidth="1"/>
    <col min="12" max="12" width="7" style="576" customWidth="1"/>
    <col min="13" max="13" width="5.75" style="576" customWidth="1"/>
    <col min="14" max="14" width="4.625" style="576" customWidth="1"/>
    <col min="15" max="15" width="5.375" style="576" customWidth="1"/>
    <col min="16" max="18" width="10.25" style="577" customWidth="1"/>
    <col min="19" max="19" width="9" style="577"/>
    <col min="20" max="20" width="10.625" style="576" customWidth="1"/>
    <col min="21" max="21" width="31.75" style="576" customWidth="1"/>
    <col min="22" max="16384" width="9" style="576"/>
  </cols>
  <sheetData>
    <row r="1" spans="1:21" ht="18.75" customHeight="1">
      <c r="A1" s="578"/>
      <c r="B1" s="773" t="s">
        <v>296</v>
      </c>
      <c r="C1" s="774"/>
      <c r="D1" s="556"/>
      <c r="E1" s="556"/>
      <c r="F1" s="556"/>
      <c r="G1" s="556"/>
      <c r="H1" s="556"/>
      <c r="I1" s="556"/>
      <c r="J1" s="556"/>
      <c r="K1" s="556"/>
      <c r="L1" s="556"/>
      <c r="M1" s="556"/>
      <c r="N1" s="556"/>
      <c r="O1" s="556"/>
      <c r="P1" s="586"/>
      <c r="Q1" s="586"/>
      <c r="R1" s="586"/>
      <c r="S1" s="586"/>
      <c r="T1" s="775"/>
      <c r="U1" s="776"/>
    </row>
    <row r="2" spans="1:21" ht="18.75" customHeight="1">
      <c r="A2" s="578"/>
      <c r="B2" s="777" t="s">
        <v>297</v>
      </c>
      <c r="C2" s="778"/>
      <c r="D2" s="579"/>
      <c r="E2" s="579"/>
      <c r="F2" s="579"/>
      <c r="G2" s="579"/>
      <c r="H2" s="579"/>
      <c r="I2" s="579"/>
      <c r="J2" s="579"/>
      <c r="K2" s="579"/>
      <c r="L2" s="587"/>
      <c r="M2" s="587"/>
      <c r="N2" s="587"/>
      <c r="O2" s="587"/>
      <c r="P2" s="779"/>
      <c r="Q2" s="779"/>
      <c r="R2" s="779"/>
      <c r="S2" s="779"/>
      <c r="T2" s="779"/>
      <c r="U2" s="779"/>
    </row>
    <row r="3" spans="1:21" ht="42.95" customHeight="1">
      <c r="A3" s="578" t="s">
        <v>298</v>
      </c>
      <c r="B3" s="578" t="s">
        <v>299</v>
      </c>
      <c r="C3" s="578" t="s">
        <v>300</v>
      </c>
      <c r="D3" s="578" t="s">
        <v>301</v>
      </c>
      <c r="E3" s="578" t="s">
        <v>302</v>
      </c>
      <c r="F3" s="578" t="s">
        <v>303</v>
      </c>
      <c r="G3" s="578" t="s">
        <v>304</v>
      </c>
      <c r="H3" s="578" t="s">
        <v>305</v>
      </c>
      <c r="I3" s="578" t="s">
        <v>306</v>
      </c>
      <c r="J3" s="578" t="s">
        <v>307</v>
      </c>
      <c r="K3" s="578" t="s">
        <v>215</v>
      </c>
      <c r="L3" s="588" t="s">
        <v>308</v>
      </c>
      <c r="M3" s="589"/>
      <c r="N3" s="589"/>
      <c r="O3" s="589"/>
      <c r="P3" s="590" t="s">
        <v>309</v>
      </c>
      <c r="Q3" s="590" t="s">
        <v>310</v>
      </c>
      <c r="R3" s="590" t="s">
        <v>311</v>
      </c>
      <c r="S3" s="590" t="s">
        <v>312</v>
      </c>
      <c r="T3" s="593" t="s">
        <v>313</v>
      </c>
      <c r="U3" s="593" t="s">
        <v>314</v>
      </c>
    </row>
    <row r="4" spans="1:21" ht="117.75" customHeight="1">
      <c r="A4" s="580">
        <v>1</v>
      </c>
      <c r="B4" s="581" t="s">
        <v>315</v>
      </c>
      <c r="C4" s="581" t="s">
        <v>316</v>
      </c>
      <c r="D4" s="581">
        <v>903</v>
      </c>
      <c r="E4" s="581">
        <v>2061</v>
      </c>
      <c r="F4" s="582">
        <v>150</v>
      </c>
      <c r="G4" s="581">
        <v>273</v>
      </c>
      <c r="H4" s="698" t="s">
        <v>148</v>
      </c>
      <c r="I4" s="698" t="s">
        <v>141</v>
      </c>
      <c r="J4" s="591" t="s">
        <v>151</v>
      </c>
      <c r="K4" s="591">
        <v>3.5000000000000003E-2</v>
      </c>
      <c r="L4" s="581">
        <v>3</v>
      </c>
      <c r="M4" s="581">
        <v>3</v>
      </c>
      <c r="N4" s="581">
        <v>1</v>
      </c>
      <c r="O4" s="581">
        <v>1</v>
      </c>
      <c r="P4" s="592">
        <v>0.90590000000000004</v>
      </c>
      <c r="Q4" s="592">
        <v>0.93810000000000004</v>
      </c>
      <c r="R4" s="592">
        <v>0.92390000000000005</v>
      </c>
      <c r="S4" s="592">
        <v>0.92469999999999997</v>
      </c>
      <c r="T4" s="594" t="s">
        <v>317</v>
      </c>
      <c r="U4" s="595" t="s">
        <v>318</v>
      </c>
    </row>
    <row r="5" spans="1:21" ht="57.75" customHeight="1">
      <c r="A5" s="580">
        <v>2</v>
      </c>
      <c r="B5" s="581" t="s">
        <v>315</v>
      </c>
      <c r="C5" s="581" t="s">
        <v>319</v>
      </c>
      <c r="D5" s="581">
        <v>21.2</v>
      </c>
      <c r="E5" s="581">
        <v>64.87</v>
      </c>
      <c r="F5" s="581">
        <v>5</v>
      </c>
      <c r="G5" s="581">
        <v>23</v>
      </c>
      <c r="H5" s="698" t="s">
        <v>148</v>
      </c>
      <c r="I5" s="698" t="s">
        <v>141</v>
      </c>
      <c r="J5" s="591" t="s">
        <v>151</v>
      </c>
      <c r="K5" s="591">
        <v>3.5000000000000003E-2</v>
      </c>
      <c r="L5" s="581">
        <v>3</v>
      </c>
      <c r="M5" s="581">
        <v>3</v>
      </c>
      <c r="N5" s="581">
        <v>1</v>
      </c>
      <c r="O5" s="581">
        <v>1</v>
      </c>
      <c r="P5" s="592">
        <v>0.96089999999999998</v>
      </c>
      <c r="Q5" s="592">
        <v>0.97409999999999997</v>
      </c>
      <c r="R5" s="592">
        <v>0.91659999999999997</v>
      </c>
      <c r="S5" s="592">
        <v>0.94140000000000001</v>
      </c>
      <c r="T5" s="596" t="s">
        <v>317</v>
      </c>
      <c r="U5" s="597"/>
    </row>
    <row r="6" spans="1:21" ht="51.75" customHeight="1">
      <c r="A6" s="580">
        <v>2</v>
      </c>
      <c r="B6" s="581" t="s">
        <v>315</v>
      </c>
      <c r="C6" s="581" t="s">
        <v>320</v>
      </c>
      <c r="D6" s="581">
        <v>37.799999999999997</v>
      </c>
      <c r="E6" s="581">
        <v>90</v>
      </c>
      <c r="F6" s="581">
        <v>5</v>
      </c>
      <c r="G6" s="581">
        <v>21</v>
      </c>
      <c r="H6" s="698" t="s">
        <v>148</v>
      </c>
      <c r="I6" s="698" t="s">
        <v>141</v>
      </c>
      <c r="J6" s="591" t="s">
        <v>151</v>
      </c>
      <c r="K6" s="591">
        <v>3.5000000000000003E-2</v>
      </c>
      <c r="L6" s="581">
        <v>3</v>
      </c>
      <c r="M6" s="581">
        <v>3</v>
      </c>
      <c r="N6" s="581">
        <v>1</v>
      </c>
      <c r="O6" s="581">
        <v>1</v>
      </c>
      <c r="P6" s="592">
        <v>0.95169999999999999</v>
      </c>
      <c r="Q6" s="592">
        <v>0.9587</v>
      </c>
      <c r="R6" s="592">
        <v>0.93049999999999999</v>
      </c>
      <c r="S6" s="592">
        <v>0.94869999999999999</v>
      </c>
      <c r="T6" s="596" t="s">
        <v>321</v>
      </c>
      <c r="U6" s="597" t="s">
        <v>322</v>
      </c>
    </row>
    <row r="7" spans="1:21" ht="43.5" customHeight="1">
      <c r="A7" s="580">
        <v>2</v>
      </c>
      <c r="B7" s="581" t="s">
        <v>315</v>
      </c>
      <c r="C7" s="581" t="s">
        <v>323</v>
      </c>
      <c r="D7" s="581">
        <v>212.17</v>
      </c>
      <c r="E7" s="581">
        <v>521.29999999999995</v>
      </c>
      <c r="F7" s="581">
        <v>50</v>
      </c>
      <c r="G7" s="581">
        <v>67</v>
      </c>
      <c r="H7" s="698" t="s">
        <v>148</v>
      </c>
      <c r="I7" s="698" t="s">
        <v>141</v>
      </c>
      <c r="J7" s="591" t="s">
        <v>151</v>
      </c>
      <c r="K7" s="591">
        <v>3.5000000000000003E-2</v>
      </c>
      <c r="L7" s="581">
        <v>3</v>
      </c>
      <c r="M7" s="581">
        <v>3</v>
      </c>
      <c r="N7" s="581">
        <v>1</v>
      </c>
      <c r="O7" s="581">
        <v>1</v>
      </c>
      <c r="P7" s="592">
        <v>0.96350000000000002</v>
      </c>
      <c r="Q7" s="592">
        <v>0.97330000000000005</v>
      </c>
      <c r="R7" s="592">
        <v>0.94879999999999998</v>
      </c>
      <c r="S7" s="592">
        <v>0.94579999999999997</v>
      </c>
      <c r="T7" s="596" t="s">
        <v>317</v>
      </c>
      <c r="U7" s="597"/>
    </row>
    <row r="8" spans="1:21" ht="42.75" customHeight="1">
      <c r="A8" s="580">
        <v>2</v>
      </c>
      <c r="B8" s="581" t="s">
        <v>315</v>
      </c>
      <c r="C8" s="581" t="s">
        <v>324</v>
      </c>
      <c r="D8" s="581">
        <v>272.35000000000002</v>
      </c>
      <c r="E8" s="581">
        <v>634.29999999999995</v>
      </c>
      <c r="F8" s="581">
        <v>60</v>
      </c>
      <c r="G8" s="581">
        <v>68</v>
      </c>
      <c r="H8" s="698" t="s">
        <v>148</v>
      </c>
      <c r="I8" s="698" t="s">
        <v>141</v>
      </c>
      <c r="J8" s="591" t="s">
        <v>151</v>
      </c>
      <c r="K8" s="591">
        <v>3.5000000000000003E-2</v>
      </c>
      <c r="L8" s="581">
        <v>3</v>
      </c>
      <c r="M8" s="581">
        <v>2</v>
      </c>
      <c r="N8" s="581">
        <v>2</v>
      </c>
      <c r="O8" s="581">
        <v>1</v>
      </c>
      <c r="P8" s="592">
        <v>0.9758</v>
      </c>
      <c r="Q8" s="592">
        <v>0.96850000000000003</v>
      </c>
      <c r="R8" s="592">
        <v>0.92230000000000001</v>
      </c>
      <c r="S8" s="592">
        <v>0.94099999999999995</v>
      </c>
      <c r="T8" s="596" t="s">
        <v>317</v>
      </c>
      <c r="U8" s="597"/>
    </row>
    <row r="9" spans="1:21">
      <c r="A9" s="580">
        <v>8</v>
      </c>
      <c r="B9" s="581"/>
      <c r="C9" s="581"/>
      <c r="D9" s="581"/>
      <c r="E9" s="581"/>
      <c r="F9" s="581"/>
      <c r="G9" s="581"/>
      <c r="H9" s="583"/>
      <c r="I9" s="583"/>
      <c r="J9" s="591"/>
      <c r="K9" s="591"/>
      <c r="L9" s="581"/>
      <c r="M9" s="581"/>
      <c r="N9" s="581"/>
      <c r="O9" s="581"/>
      <c r="P9" s="592"/>
      <c r="Q9" s="592"/>
      <c r="R9" s="592"/>
      <c r="S9" s="592"/>
      <c r="T9" s="594"/>
      <c r="U9" s="595"/>
    </row>
    <row r="10" spans="1:21">
      <c r="A10" s="580">
        <v>9</v>
      </c>
      <c r="B10" s="581"/>
      <c r="C10" s="584"/>
      <c r="D10" s="581"/>
      <c r="E10" s="581"/>
      <c r="F10" s="581"/>
      <c r="G10" s="581"/>
      <c r="H10" s="585"/>
      <c r="I10" s="585"/>
      <c r="J10" s="581"/>
      <c r="K10" s="581"/>
      <c r="L10" s="581"/>
      <c r="M10" s="581"/>
      <c r="N10" s="581"/>
      <c r="O10" s="581"/>
      <c r="P10" s="592"/>
      <c r="Q10" s="592"/>
      <c r="R10" s="592"/>
      <c r="S10" s="592"/>
      <c r="T10" s="596"/>
      <c r="U10" s="596"/>
    </row>
    <row r="11" spans="1:21">
      <c r="A11" s="580">
        <v>10</v>
      </c>
      <c r="B11" s="581"/>
      <c r="C11" s="584"/>
      <c r="D11" s="581"/>
      <c r="E11" s="581"/>
      <c r="F11" s="581"/>
      <c r="G11" s="581"/>
      <c r="H11" s="585"/>
      <c r="I11" s="585"/>
      <c r="J11" s="581"/>
      <c r="K11" s="581"/>
      <c r="L11" s="581"/>
      <c r="M11" s="581"/>
      <c r="N11" s="581"/>
      <c r="O11" s="581"/>
      <c r="P11" s="592"/>
      <c r="Q11" s="592"/>
      <c r="R11" s="592"/>
      <c r="S11" s="592"/>
      <c r="T11" s="594"/>
      <c r="U11" s="594"/>
    </row>
    <row r="12" spans="1:21">
      <c r="A12" s="580">
        <v>11</v>
      </c>
      <c r="B12" s="584"/>
      <c r="C12" s="584"/>
      <c r="D12" s="581"/>
      <c r="E12" s="581"/>
      <c r="F12" s="581"/>
      <c r="G12" s="581"/>
      <c r="H12" s="581"/>
      <c r="I12" s="581"/>
      <c r="J12" s="581"/>
      <c r="K12" s="581"/>
      <c r="L12" s="581"/>
      <c r="M12" s="581"/>
      <c r="N12" s="581"/>
      <c r="O12" s="581"/>
      <c r="P12" s="592"/>
      <c r="Q12" s="592"/>
      <c r="R12" s="592"/>
      <c r="S12" s="592"/>
      <c r="T12" s="596"/>
      <c r="U12" s="596"/>
    </row>
    <row r="13" spans="1:21">
      <c r="A13" s="580">
        <v>12</v>
      </c>
      <c r="B13" s="581"/>
      <c r="C13" s="581"/>
      <c r="D13" s="581"/>
      <c r="E13" s="581"/>
      <c r="F13" s="581"/>
      <c r="G13" s="581"/>
      <c r="H13" s="581"/>
      <c r="I13" s="581"/>
      <c r="J13" s="581"/>
      <c r="K13" s="581"/>
      <c r="L13" s="581"/>
      <c r="M13" s="581"/>
      <c r="N13" s="581"/>
      <c r="O13" s="581"/>
      <c r="P13" s="592"/>
      <c r="Q13" s="592"/>
      <c r="R13" s="592"/>
      <c r="S13" s="592"/>
      <c r="T13" s="594"/>
      <c r="U13" s="594"/>
    </row>
    <row r="14" spans="1:21">
      <c r="A14" s="580">
        <v>13</v>
      </c>
      <c r="B14" s="584"/>
      <c r="C14" s="584"/>
      <c r="D14" s="581"/>
      <c r="E14" s="581"/>
      <c r="F14" s="581"/>
      <c r="G14" s="581"/>
      <c r="H14" s="581"/>
      <c r="I14" s="581"/>
      <c r="J14" s="581"/>
      <c r="K14" s="581"/>
      <c r="L14" s="581"/>
      <c r="M14" s="581"/>
      <c r="N14" s="581"/>
      <c r="O14" s="581"/>
      <c r="P14" s="592"/>
      <c r="Q14" s="592"/>
      <c r="R14" s="592"/>
      <c r="S14" s="592"/>
      <c r="T14" s="596"/>
      <c r="U14" s="596"/>
    </row>
    <row r="15" spans="1:21">
      <c r="A15" s="580">
        <v>14</v>
      </c>
      <c r="B15" s="581"/>
      <c r="C15" s="581"/>
      <c r="D15" s="581"/>
      <c r="E15" s="581"/>
      <c r="F15" s="581"/>
      <c r="G15" s="581"/>
      <c r="H15" s="581"/>
      <c r="I15" s="581"/>
      <c r="J15" s="581"/>
      <c r="K15" s="581"/>
      <c r="L15" s="581"/>
      <c r="M15" s="581"/>
      <c r="N15" s="581"/>
      <c r="O15" s="581"/>
      <c r="P15" s="592"/>
      <c r="Q15" s="592"/>
      <c r="R15" s="592"/>
      <c r="S15" s="592"/>
      <c r="T15" s="594"/>
      <c r="U15" s="594"/>
    </row>
    <row r="16" spans="1:21">
      <c r="A16" s="580">
        <v>15</v>
      </c>
      <c r="B16" s="584"/>
      <c r="C16" s="584"/>
      <c r="D16" s="581"/>
      <c r="E16" s="581"/>
      <c r="F16" s="581"/>
      <c r="G16" s="581"/>
      <c r="H16" s="581"/>
      <c r="I16" s="581"/>
      <c r="J16" s="581"/>
      <c r="K16" s="581"/>
      <c r="L16" s="581"/>
      <c r="M16" s="581"/>
      <c r="N16" s="581"/>
      <c r="O16" s="581"/>
      <c r="P16" s="592"/>
      <c r="Q16" s="592"/>
      <c r="R16" s="592"/>
      <c r="S16" s="592"/>
      <c r="T16" s="596"/>
      <c r="U16" s="596"/>
    </row>
    <row r="17" spans="1:21">
      <c r="A17" s="580">
        <v>16</v>
      </c>
      <c r="B17" s="581"/>
      <c r="C17" s="581"/>
      <c r="D17" s="581"/>
      <c r="E17" s="581"/>
      <c r="F17" s="581"/>
      <c r="G17" s="581"/>
      <c r="H17" s="581"/>
      <c r="I17" s="581"/>
      <c r="J17" s="581"/>
      <c r="K17" s="581"/>
      <c r="L17" s="581"/>
      <c r="M17" s="581"/>
      <c r="N17" s="581"/>
      <c r="O17" s="581"/>
      <c r="P17" s="592"/>
      <c r="Q17" s="592"/>
      <c r="R17" s="592"/>
      <c r="S17" s="592"/>
      <c r="T17" s="594"/>
      <c r="U17" s="594"/>
    </row>
  </sheetData>
  <mergeCells count="4">
    <mergeCell ref="B1:C1"/>
    <mergeCell ref="T1:U1"/>
    <mergeCell ref="B2:C2"/>
    <mergeCell ref="P2:U2"/>
  </mergeCells>
  <phoneticPr fontId="152" type="noConversion"/>
  <dataValidations count="1">
    <dataValidation type="list" allowBlank="1" showInputMessage="1" showErrorMessage="1" sqref="T4:T17">
      <formula1>"接受,拒绝"</formula1>
    </dataValidation>
  </dataValidations>
  <pageMargins left="0.69930555555555596" right="0.69930555555555596" top="0.75" bottom="0.75" header="0.3" footer="0.3"/>
  <pageSetup paperSize="9" orientation="portrait"/>
  <drawing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C000"/>
  </sheetPr>
  <dimension ref="A1:T30"/>
  <sheetViews>
    <sheetView topLeftCell="A10" workbookViewId="0">
      <selection activeCell="E15" sqref="E15"/>
    </sheetView>
  </sheetViews>
  <sheetFormatPr defaultColWidth="9" defaultRowHeight="14.25"/>
  <cols>
    <col min="1" max="1" width="12.625" style="538" customWidth="1"/>
    <col min="2" max="2" width="13.875" style="539" customWidth="1"/>
    <col min="3" max="3" width="12.75" style="539" customWidth="1"/>
    <col min="4" max="4" width="11.25" style="539" customWidth="1"/>
    <col min="5" max="5" width="14.375" style="539" customWidth="1"/>
    <col min="6" max="6" width="22" style="539" customWidth="1"/>
    <col min="7" max="7" width="10.625" style="539" customWidth="1"/>
    <col min="8" max="13" width="8.125" style="539" customWidth="1"/>
    <col min="14" max="14" width="13.25" style="539" customWidth="1"/>
    <col min="15" max="15" width="11" style="539" customWidth="1"/>
    <col min="16" max="18" width="10.75" style="539" customWidth="1"/>
    <col min="19" max="19" width="1.875" style="539" customWidth="1"/>
    <col min="20" max="20" width="76.875" style="539" customWidth="1"/>
    <col min="21" max="16384" width="9" style="539"/>
  </cols>
  <sheetData>
    <row r="1" spans="1:20" ht="21" customHeight="1">
      <c r="A1" s="780" t="s">
        <v>325</v>
      </c>
      <c r="B1" s="781"/>
      <c r="C1" s="781"/>
      <c r="D1" s="781"/>
      <c r="E1" s="781"/>
      <c r="F1" s="781"/>
      <c r="G1" s="540"/>
      <c r="H1" s="540"/>
      <c r="I1" s="540"/>
      <c r="J1" s="540"/>
      <c r="K1" s="540"/>
      <c r="L1" s="540"/>
      <c r="M1" s="540"/>
      <c r="N1" s="540"/>
      <c r="O1" s="564"/>
      <c r="P1" s="564"/>
      <c r="Q1" s="564"/>
      <c r="R1" s="564"/>
    </row>
    <row r="2" spans="1:20" ht="60.95" customHeight="1">
      <c r="A2" s="782" t="s">
        <v>326</v>
      </c>
      <c r="B2" s="783"/>
      <c r="C2" s="783"/>
      <c r="D2" s="783"/>
      <c r="E2" s="783"/>
      <c r="F2" s="783"/>
      <c r="G2" s="784" t="s">
        <v>327</v>
      </c>
      <c r="H2" s="784"/>
      <c r="I2" s="784"/>
      <c r="J2" s="784"/>
      <c r="K2" s="784"/>
      <c r="L2" s="784"/>
      <c r="M2" s="784"/>
      <c r="N2" s="784"/>
      <c r="O2" s="565"/>
      <c r="P2" s="566" t="s">
        <v>328</v>
      </c>
      <c r="Q2" s="785" t="s">
        <v>307</v>
      </c>
      <c r="R2" s="786"/>
      <c r="T2" s="792" t="s">
        <v>329</v>
      </c>
    </row>
    <row r="3" spans="1:20" s="537" customFormat="1" ht="38.1" customHeight="1">
      <c r="A3" s="541" t="s">
        <v>298</v>
      </c>
      <c r="B3" s="542" t="s">
        <v>330</v>
      </c>
      <c r="C3" s="542" t="s">
        <v>331</v>
      </c>
      <c r="D3" s="542" t="s">
        <v>307</v>
      </c>
      <c r="E3" s="542" t="s">
        <v>332</v>
      </c>
      <c r="F3" s="541" t="s">
        <v>333</v>
      </c>
      <c r="G3" s="543" t="s">
        <v>334</v>
      </c>
      <c r="H3" s="544" t="s">
        <v>335</v>
      </c>
      <c r="I3" s="544" t="s">
        <v>336</v>
      </c>
      <c r="J3" s="544" t="s">
        <v>337</v>
      </c>
      <c r="K3" s="544" t="s">
        <v>338</v>
      </c>
      <c r="L3" s="544" t="s">
        <v>339</v>
      </c>
      <c r="M3" s="544" t="s">
        <v>340</v>
      </c>
      <c r="N3" s="567" t="s">
        <v>341</v>
      </c>
      <c r="P3" s="568" t="s">
        <v>166</v>
      </c>
      <c r="Q3" s="568" t="s">
        <v>167</v>
      </c>
      <c r="R3" s="568" t="s">
        <v>342</v>
      </c>
      <c r="T3" s="792"/>
    </row>
    <row r="4" spans="1:20" ht="14.25" customHeight="1">
      <c r="A4" s="545" t="s">
        <v>343</v>
      </c>
      <c r="B4" s="546" t="s">
        <v>344</v>
      </c>
      <c r="C4" s="547">
        <v>903</v>
      </c>
      <c r="D4" s="546">
        <f>1/(G4+总模型!$C$21/H4+总模型!$C$24/I4+总模型!$C$27/J4+N4)</f>
        <v>0.54994202452289831</v>
      </c>
      <c r="E4" s="547">
        <v>2162.33</v>
      </c>
      <c r="F4" s="546">
        <f>C4/D4</f>
        <v>1641.9912640489638</v>
      </c>
      <c r="G4" s="548">
        <v>4.1500000000000002E-2</v>
      </c>
      <c r="H4" s="549">
        <v>0.38538667399999998</v>
      </c>
      <c r="I4" s="549">
        <v>0.40465600800000001</v>
      </c>
      <c r="J4" s="549">
        <v>0.38806762500000003</v>
      </c>
      <c r="K4" s="549">
        <v>0.42117257899999999</v>
      </c>
      <c r="L4" s="549">
        <v>0.60961164800000001</v>
      </c>
      <c r="M4" s="549">
        <v>0.48173334299999998</v>
      </c>
      <c r="N4" s="548">
        <v>1.0075000000000001</v>
      </c>
      <c r="O4" s="569" t="s">
        <v>345</v>
      </c>
      <c r="P4" s="569">
        <v>0.48520000000000002</v>
      </c>
      <c r="Q4" s="569">
        <v>0.66900000000000004</v>
      </c>
      <c r="R4" s="569">
        <v>0.85270000000000001</v>
      </c>
    </row>
    <row r="5" spans="1:20" ht="14.25" customHeight="1">
      <c r="A5" s="545" t="s">
        <v>346</v>
      </c>
      <c r="B5" s="546" t="s">
        <v>344</v>
      </c>
      <c r="C5" s="547">
        <v>903</v>
      </c>
      <c r="D5" s="546">
        <f>1/(G5+总模型!$C$21/H5+总模型!$C$24/I5+总模型!$C$27/J5+N5)</f>
        <v>0.38806716851733458</v>
      </c>
      <c r="E5" s="547">
        <v>2162.33</v>
      </c>
      <c r="F5" s="546">
        <f>C5/D5</f>
        <v>2326.9167640489636</v>
      </c>
      <c r="G5" s="548">
        <v>0.8</v>
      </c>
      <c r="H5" s="549">
        <v>0.38538667399999998</v>
      </c>
      <c r="I5" s="549">
        <v>0.40465600800000001</v>
      </c>
      <c r="J5" s="549">
        <v>0.38806762500000003</v>
      </c>
      <c r="K5" s="549">
        <v>0.42117257899999999</v>
      </c>
      <c r="L5" s="549">
        <v>0.60961164800000001</v>
      </c>
      <c r="M5" s="549">
        <v>0.48173334299999998</v>
      </c>
      <c r="N5" s="548">
        <v>1.0075000000000001</v>
      </c>
      <c r="O5" s="569"/>
      <c r="P5" s="569"/>
      <c r="Q5" s="569"/>
      <c r="R5" s="569"/>
    </row>
    <row r="6" spans="1:20">
      <c r="A6" s="550" t="s">
        <v>347</v>
      </c>
      <c r="B6" s="551" t="s">
        <v>348</v>
      </c>
      <c r="C6" s="547">
        <v>899.2</v>
      </c>
      <c r="D6" s="546">
        <f>1/(G6+总模型!$C$21/H6+总模型!$C$24/I6+总模型!$C$27/J6+N6)</f>
        <v>0.38458431674831367</v>
      </c>
      <c r="E6" s="547">
        <v>2153.23</v>
      </c>
      <c r="F6" s="546">
        <f t="shared" ref="F6:F8" si="0">C6/D6</f>
        <v>2338.1088641440106</v>
      </c>
      <c r="G6" s="548">
        <v>0.8</v>
      </c>
      <c r="H6" s="548">
        <v>0.29649999999999999</v>
      </c>
      <c r="I6" s="549">
        <v>0.40465600800000001</v>
      </c>
      <c r="J6" s="549">
        <v>0.38806762500000003</v>
      </c>
      <c r="K6" s="549">
        <v>0.42117257899999999</v>
      </c>
      <c r="L6" s="549">
        <v>0.60961164800000001</v>
      </c>
      <c r="M6" s="549">
        <v>0.48173334299999998</v>
      </c>
      <c r="N6" s="548">
        <v>1.0075000000000001</v>
      </c>
      <c r="O6" s="569" t="s">
        <v>349</v>
      </c>
      <c r="P6" s="569">
        <v>0.29799999999999999</v>
      </c>
      <c r="Q6" s="569">
        <v>0.48199999999999998</v>
      </c>
      <c r="R6" s="569">
        <v>0.66610000000000003</v>
      </c>
    </row>
    <row r="7" spans="1:20">
      <c r="A7" s="545" t="s">
        <v>350</v>
      </c>
      <c r="B7" s="546" t="s">
        <v>348</v>
      </c>
      <c r="C7" s="547">
        <v>902</v>
      </c>
      <c r="D7" s="546">
        <f>1/(G7+总模型!$C$21/H7+总模型!$C$24/I7+总模型!$C$27/J7+N7)</f>
        <v>0.38726891343538372</v>
      </c>
      <c r="E7" s="547">
        <v>2159.94</v>
      </c>
      <c r="F7" s="546">
        <f t="shared" si="0"/>
        <v>2329.1309183547464</v>
      </c>
      <c r="G7" s="548">
        <v>0.8</v>
      </c>
      <c r="H7" s="547">
        <v>0.29649999999999999</v>
      </c>
      <c r="I7" s="547">
        <v>0.49490000000000001</v>
      </c>
      <c r="J7" s="549">
        <v>0.38806762500000003</v>
      </c>
      <c r="K7" s="549">
        <v>0.42117257899999999</v>
      </c>
      <c r="L7" s="549">
        <v>0.60961164800000001</v>
      </c>
      <c r="M7" s="549">
        <v>0.48173334299999998</v>
      </c>
      <c r="N7" s="548">
        <v>1.0075000000000001</v>
      </c>
    </row>
    <row r="8" spans="1:20">
      <c r="A8" s="545" t="s">
        <v>351</v>
      </c>
      <c r="B8" s="546" t="s">
        <v>348</v>
      </c>
      <c r="C8" s="547">
        <v>921</v>
      </c>
      <c r="D8" s="546">
        <f>1/(G8+总模型!$C$21/H8+总模型!$C$24/I8+总模型!$C$27/J8+N8)</f>
        <v>0.38726891343538372</v>
      </c>
      <c r="E8" s="547">
        <v>2205</v>
      </c>
      <c r="F8" s="546">
        <f t="shared" si="0"/>
        <v>2378.1924343733053</v>
      </c>
      <c r="G8" s="548">
        <v>0.8</v>
      </c>
      <c r="H8" s="547">
        <v>0.29649999999999999</v>
      </c>
      <c r="I8" s="547">
        <v>0.49490000000000001</v>
      </c>
      <c r="J8" s="549">
        <v>0.38806762500000003</v>
      </c>
      <c r="K8" s="549">
        <v>0.42117257899999999</v>
      </c>
      <c r="L8" s="549">
        <v>0.60961164800000001</v>
      </c>
      <c r="M8" s="549">
        <v>0.48173334299999998</v>
      </c>
      <c r="N8" s="548">
        <v>1.0075000000000001</v>
      </c>
    </row>
    <row r="9" spans="1:20">
      <c r="A9" s="545"/>
      <c r="B9" s="546"/>
      <c r="C9" s="547"/>
      <c r="D9" s="546"/>
      <c r="E9" s="547"/>
      <c r="F9" s="546"/>
      <c r="G9" s="548"/>
      <c r="H9" s="547"/>
      <c r="I9" s="547"/>
      <c r="J9" s="547"/>
      <c r="K9" s="547"/>
      <c r="L9" s="547"/>
      <c r="M9" s="547"/>
      <c r="N9" s="548"/>
    </row>
    <row r="10" spans="1:20">
      <c r="A10" s="545"/>
      <c r="B10" s="546"/>
      <c r="C10" s="547"/>
      <c r="D10" s="546"/>
      <c r="E10" s="547"/>
      <c r="F10" s="546"/>
      <c r="G10" s="548"/>
      <c r="H10" s="547"/>
      <c r="I10" s="547"/>
      <c r="J10" s="547"/>
      <c r="K10" s="547"/>
      <c r="L10" s="547"/>
      <c r="M10" s="547"/>
      <c r="N10" s="548"/>
    </row>
    <row r="12" spans="1:20" ht="19.5" customHeight="1">
      <c r="A12" s="787" t="s">
        <v>352</v>
      </c>
      <c r="B12" s="788"/>
      <c r="C12" s="788"/>
      <c r="D12" s="788"/>
      <c r="E12" s="788"/>
      <c r="F12" s="788"/>
      <c r="G12" s="552"/>
      <c r="H12" s="552"/>
      <c r="I12" s="552"/>
      <c r="J12" s="552"/>
      <c r="K12" s="552"/>
      <c r="L12" s="552"/>
      <c r="M12" s="552"/>
      <c r="N12" s="552"/>
      <c r="O12" s="570"/>
      <c r="P12" s="570"/>
      <c r="Q12" s="570"/>
      <c r="R12" s="570"/>
    </row>
    <row r="13" spans="1:20" ht="45" customHeight="1">
      <c r="A13" s="789" t="s">
        <v>353</v>
      </c>
      <c r="B13" s="783"/>
      <c r="C13" s="783"/>
      <c r="D13" s="783"/>
      <c r="E13" s="783"/>
      <c r="F13" s="783"/>
      <c r="G13" s="784" t="s">
        <v>327</v>
      </c>
      <c r="H13" s="784"/>
      <c r="I13" s="784"/>
      <c r="J13" s="784"/>
      <c r="K13" s="784"/>
      <c r="L13" s="784"/>
      <c r="M13" s="784"/>
      <c r="N13" s="784"/>
      <c r="O13" s="565"/>
      <c r="P13" s="571" t="s">
        <v>354</v>
      </c>
      <c r="Q13" s="785" t="s">
        <v>306</v>
      </c>
      <c r="R13" s="786"/>
      <c r="T13" s="792" t="s">
        <v>355</v>
      </c>
    </row>
    <row r="14" spans="1:20" ht="36.950000000000003" customHeight="1">
      <c r="A14" s="541" t="s">
        <v>298</v>
      </c>
      <c r="B14" s="541" t="s">
        <v>330</v>
      </c>
      <c r="C14" s="541" t="s">
        <v>331</v>
      </c>
      <c r="D14" s="541" t="s">
        <v>306</v>
      </c>
      <c r="E14" s="553" t="s">
        <v>356</v>
      </c>
      <c r="F14" s="541" t="s">
        <v>357</v>
      </c>
      <c r="G14" s="543" t="s">
        <v>358</v>
      </c>
      <c r="H14" s="544" t="s">
        <v>359</v>
      </c>
      <c r="I14" s="544" t="s">
        <v>360</v>
      </c>
      <c r="J14" s="544" t="s">
        <v>361</v>
      </c>
      <c r="K14" s="544" t="s">
        <v>362</v>
      </c>
      <c r="L14" s="544" t="s">
        <v>363</v>
      </c>
      <c r="M14" s="544" t="s">
        <v>364</v>
      </c>
      <c r="N14" s="567" t="s">
        <v>365</v>
      </c>
      <c r="P14" s="568" t="s">
        <v>166</v>
      </c>
      <c r="Q14" s="568" t="s">
        <v>167</v>
      </c>
      <c r="R14" s="568" t="s">
        <v>342</v>
      </c>
      <c r="T14" s="792"/>
    </row>
    <row r="15" spans="1:20" ht="14.25" customHeight="1">
      <c r="A15" s="545" t="s">
        <v>343</v>
      </c>
      <c r="B15" s="545" t="s">
        <v>344</v>
      </c>
      <c r="C15" s="547">
        <v>903</v>
      </c>
      <c r="D15" s="546">
        <f>G15+总模型!$H$21/(总模型!$H$21+总模型!$H$24+总模型!$H$27)*H15+总模型!$H$24/(总模型!$H$21+总模型!$H$24+总模型!$H$27)*I15+总模型!$H$27/(总模型!$H$21+总模型!$H$24+总模型!$H$27)*J15+N15</f>
        <v>0.40865022774905041</v>
      </c>
      <c r="E15" s="547">
        <v>273</v>
      </c>
      <c r="F15" s="546">
        <f t="shared" ref="F15:F20" si="1">C15*D15</f>
        <v>369.01115565739252</v>
      </c>
      <c r="G15" s="548">
        <v>5.4999999999999997E-3</v>
      </c>
      <c r="H15" s="548">
        <v>0.86</v>
      </c>
      <c r="I15" s="548">
        <v>0.55142857099999998</v>
      </c>
      <c r="J15" s="548">
        <v>0.32124352299999998</v>
      </c>
      <c r="K15" s="548">
        <v>0.25215686300000001</v>
      </c>
      <c r="L15" s="548">
        <v>0.24827586200000001</v>
      </c>
      <c r="M15" s="548">
        <v>0.14399999999999999</v>
      </c>
      <c r="N15" s="548">
        <v>7.7000000000000002E-3</v>
      </c>
      <c r="O15" s="569" t="s">
        <v>345</v>
      </c>
      <c r="P15" s="569">
        <v>3.5099999999999999E-2</v>
      </c>
      <c r="Q15" s="569">
        <v>0.27179999999999999</v>
      </c>
      <c r="R15" s="569">
        <v>0.50849999999999995</v>
      </c>
    </row>
    <row r="16" spans="1:20">
      <c r="A16" s="550" t="s">
        <v>346</v>
      </c>
      <c r="B16" s="554" t="s">
        <v>348</v>
      </c>
      <c r="C16" s="547">
        <v>899.2</v>
      </c>
      <c r="D16" s="546">
        <f>G16+总模型!$H$21/(总模型!$H$21+总模型!$H$24+总模型!$H$27)*H16+总模型!$H$24/(总模型!$H$21+总模型!$H$24+总模型!$H$27)*I16+总模型!$H$27/(总模型!$H$21+总模型!$H$24+总模型!$H$27)*J16+N16</f>
        <v>0.4087502277490504</v>
      </c>
      <c r="E16" s="547">
        <v>273</v>
      </c>
      <c r="F16" s="546">
        <f t="shared" si="1"/>
        <v>367.54820479194615</v>
      </c>
      <c r="G16" s="548">
        <v>5.5999999999999999E-3</v>
      </c>
      <c r="H16" s="548">
        <v>0.86</v>
      </c>
      <c r="I16" s="548">
        <v>0.55142857099999998</v>
      </c>
      <c r="J16" s="548">
        <v>0.32124352299999998</v>
      </c>
      <c r="K16" s="548">
        <v>0.25215686300000001</v>
      </c>
      <c r="L16" s="548">
        <v>0.24827586200000001</v>
      </c>
      <c r="M16" s="548">
        <v>0.14399999999999999</v>
      </c>
      <c r="N16" s="548">
        <v>7.7000000000000002E-3</v>
      </c>
      <c r="O16" s="569" t="s">
        <v>366</v>
      </c>
      <c r="P16" s="569">
        <v>0</v>
      </c>
      <c r="Q16" s="569">
        <v>0.86399999999999999</v>
      </c>
      <c r="R16" s="569">
        <v>1.8532</v>
      </c>
    </row>
    <row r="17" spans="1:20" ht="24">
      <c r="A17" s="545" t="s">
        <v>347</v>
      </c>
      <c r="B17" s="545" t="s">
        <v>348</v>
      </c>
      <c r="C17" s="547">
        <v>902</v>
      </c>
      <c r="D17" s="546">
        <f>G17+总模型!$H$21/(总模型!$H$21+总模型!$H$24+总模型!$H$27)*H17+总模型!$H$24/(总模型!$H$21+总模型!$H$24+总模型!$H$27)*I17+总模型!$H$27/(总模型!$H$21+总模型!$H$24+总模型!$H$27)*J17+N17</f>
        <v>0.4243861756783936</v>
      </c>
      <c r="E17" s="547">
        <v>273</v>
      </c>
      <c r="F17" s="546">
        <f t="shared" si="1"/>
        <v>382.796330461911</v>
      </c>
      <c r="G17" s="548">
        <v>5.5999999999999999E-3</v>
      </c>
      <c r="H17" s="548">
        <v>1.06</v>
      </c>
      <c r="I17" s="548">
        <v>0.55142857099999998</v>
      </c>
      <c r="J17" s="548">
        <v>0.32124352299999998</v>
      </c>
      <c r="K17" s="548">
        <v>0.25215686300000001</v>
      </c>
      <c r="L17" s="548">
        <v>0.24827586200000001</v>
      </c>
      <c r="M17" s="548">
        <v>0.14399999999999999</v>
      </c>
      <c r="N17" s="548">
        <v>7.7000000000000002E-3</v>
      </c>
      <c r="O17" s="569" t="s">
        <v>367</v>
      </c>
      <c r="P17" s="569">
        <v>0</v>
      </c>
      <c r="Q17" s="569">
        <v>0.46639999999999998</v>
      </c>
      <c r="R17" s="569">
        <v>1.1807000000000001</v>
      </c>
    </row>
    <row r="18" spans="1:20">
      <c r="A18" s="545" t="s">
        <v>350</v>
      </c>
      <c r="B18" s="545" t="s">
        <v>348</v>
      </c>
      <c r="C18" s="547">
        <v>921</v>
      </c>
      <c r="D18" s="546">
        <f>G18+总模型!$H$21/(总模型!$H$21+总模型!$H$24+总模型!$H$27)*H18+总模型!$H$24/(总模型!$H$21+总模型!$H$24+总模型!$H$27)*I18+总模型!$H$27/(总模型!$H$21+总模型!$H$24+总模型!$H$27)*J18+N18</f>
        <v>0.4311568362094258</v>
      </c>
      <c r="E18" s="547">
        <v>273</v>
      </c>
      <c r="F18" s="546">
        <f t="shared" si="1"/>
        <v>397.09544614888114</v>
      </c>
      <c r="G18" s="548">
        <v>5.5999999999999999E-3</v>
      </c>
      <c r="H18" s="548">
        <v>1.06</v>
      </c>
      <c r="I18" s="548">
        <v>0.6</v>
      </c>
      <c r="J18" s="548">
        <v>0.32124352299999998</v>
      </c>
      <c r="K18" s="548">
        <v>0.25215686300000001</v>
      </c>
      <c r="L18" s="548">
        <v>0.24827586200000001</v>
      </c>
      <c r="M18" s="548">
        <v>0.14399999999999999</v>
      </c>
      <c r="N18" s="548">
        <v>7.7000000000000002E-3</v>
      </c>
      <c r="O18" s="572"/>
      <c r="P18" s="572"/>
      <c r="Q18" s="572"/>
      <c r="R18" s="572"/>
    </row>
    <row r="19" spans="1:20">
      <c r="A19" s="545" t="s">
        <v>351</v>
      </c>
      <c r="B19" s="545" t="s">
        <v>348</v>
      </c>
      <c r="C19" s="547">
        <v>946.5</v>
      </c>
      <c r="D19" s="546">
        <f>G19+总模型!$H$21/(总模型!$H$21+总模型!$H$24+总模型!$H$27)*H19+总模型!$H$24/(总模型!$H$21+总模型!$H$24+总模型!$H$27)*I19+总模型!$H$27/(总模型!$H$21+总模型!$H$24+总模型!$H$27)*J19+N19</f>
        <v>0.4311568362094258</v>
      </c>
      <c r="E19" s="547">
        <v>273</v>
      </c>
      <c r="F19" s="546">
        <f t="shared" si="1"/>
        <v>408.08994547222153</v>
      </c>
      <c r="G19" s="548">
        <v>5.5999999999999999E-3</v>
      </c>
      <c r="H19" s="548">
        <v>1.06</v>
      </c>
      <c r="I19" s="547">
        <v>0.6</v>
      </c>
      <c r="J19" s="547">
        <v>0.32124352299999998</v>
      </c>
      <c r="K19" s="547">
        <v>0.25215686300000001</v>
      </c>
      <c r="L19" s="547">
        <v>0.24827586200000001</v>
      </c>
      <c r="M19" s="547">
        <v>0.14399999999999999</v>
      </c>
      <c r="N19" s="548">
        <v>7.7000000000000002E-3</v>
      </c>
      <c r="O19" s="572"/>
      <c r="P19" s="572"/>
      <c r="Q19" s="572"/>
      <c r="R19" s="572"/>
    </row>
    <row r="20" spans="1:20">
      <c r="A20" s="545" t="s">
        <v>368</v>
      </c>
      <c r="B20" s="545" t="s">
        <v>348</v>
      </c>
      <c r="C20" s="547"/>
      <c r="D20" s="546">
        <f>G20+总模型!$H$21/(总模型!$H$21+总模型!$H$24+总模型!$H$27)*H20+总模型!$H$24/(总模型!$H$21+总模型!$H$24+总模型!$H$27)*I20+总模型!$H$27/(总模型!$H$21+总模型!$H$24+总模型!$H$27)*J20+N20</f>
        <v>0</v>
      </c>
      <c r="E20" s="547"/>
      <c r="F20" s="546">
        <f t="shared" si="1"/>
        <v>0</v>
      </c>
      <c r="G20" s="547"/>
      <c r="H20" s="547"/>
      <c r="I20" s="547"/>
      <c r="J20" s="547"/>
      <c r="K20" s="547"/>
      <c r="L20" s="547"/>
      <c r="M20" s="547"/>
      <c r="N20" s="547"/>
      <c r="O20" s="572"/>
      <c r="P20" s="572"/>
      <c r="Q20" s="572"/>
      <c r="R20" s="572"/>
    </row>
    <row r="22" spans="1:20" ht="18.75" customHeight="1">
      <c r="A22" s="555" t="s">
        <v>369</v>
      </c>
      <c r="B22" s="556"/>
      <c r="C22" s="556"/>
      <c r="D22" s="556"/>
      <c r="E22" s="556"/>
      <c r="F22" s="556"/>
      <c r="G22" s="556"/>
      <c r="H22" s="556"/>
      <c r="I22" s="556"/>
      <c r="J22" s="556"/>
      <c r="K22" s="556"/>
      <c r="L22" s="556"/>
      <c r="M22" s="556"/>
      <c r="N22" s="556"/>
      <c r="O22" s="573"/>
      <c r="P22" s="573"/>
      <c r="Q22" s="573"/>
      <c r="R22" s="573"/>
    </row>
    <row r="23" spans="1:20" ht="60" customHeight="1">
      <c r="A23" s="790" t="s">
        <v>370</v>
      </c>
      <c r="B23" s="791"/>
      <c r="C23" s="791"/>
      <c r="D23" s="791"/>
      <c r="E23" s="791"/>
      <c r="F23" s="791"/>
      <c r="G23" s="784" t="s">
        <v>327</v>
      </c>
      <c r="H23" s="784"/>
      <c r="I23" s="784"/>
      <c r="J23" s="784"/>
      <c r="K23" s="784"/>
      <c r="L23" s="784"/>
      <c r="M23" s="784"/>
      <c r="N23" s="784"/>
      <c r="O23" s="574"/>
      <c r="P23" s="566" t="s">
        <v>328</v>
      </c>
      <c r="Q23" s="785" t="s">
        <v>305</v>
      </c>
      <c r="R23" s="786"/>
      <c r="T23" s="792" t="s">
        <v>371</v>
      </c>
    </row>
    <row r="24" spans="1:20" ht="36">
      <c r="A24" s="557" t="s">
        <v>298</v>
      </c>
      <c r="B24" s="557" t="s">
        <v>330</v>
      </c>
      <c r="C24" s="558" t="s">
        <v>372</v>
      </c>
      <c r="D24" s="558" t="s">
        <v>373</v>
      </c>
      <c r="E24" s="557" t="s">
        <v>374</v>
      </c>
      <c r="F24" s="557" t="s">
        <v>375</v>
      </c>
      <c r="G24" s="543" t="s">
        <v>376</v>
      </c>
      <c r="H24" s="544" t="s">
        <v>377</v>
      </c>
      <c r="I24" s="544" t="s">
        <v>378</v>
      </c>
      <c r="J24" s="544" t="s">
        <v>379</v>
      </c>
      <c r="K24" s="544" t="s">
        <v>380</v>
      </c>
      <c r="L24" s="544" t="s">
        <v>381</v>
      </c>
      <c r="M24" s="544" t="s">
        <v>382</v>
      </c>
      <c r="N24" s="567" t="s">
        <v>383</v>
      </c>
      <c r="P24" s="568" t="s">
        <v>166</v>
      </c>
      <c r="Q24" s="568" t="s">
        <v>167</v>
      </c>
      <c r="R24" s="568" t="s">
        <v>342</v>
      </c>
      <c r="T24" s="792"/>
    </row>
    <row r="25" spans="1:20">
      <c r="A25" s="545" t="s">
        <v>343</v>
      </c>
      <c r="B25" s="546" t="s">
        <v>344</v>
      </c>
      <c r="C25" s="548">
        <v>2153.23</v>
      </c>
      <c r="D25" s="546">
        <f>总模型!$A$21*G25+总模型!$C$21*H25+总模型!$C$24*I25+总模型!$C$27*J25+总模型!$I$21*N25</f>
        <v>2.5788999999999996E-2</v>
      </c>
      <c r="E25" s="548">
        <v>150</v>
      </c>
      <c r="F25" s="559">
        <f>C25*D25</f>
        <v>55.529648469999991</v>
      </c>
      <c r="G25" s="560">
        <v>6.9699999999999998E-2</v>
      </c>
      <c r="H25" s="560">
        <v>6.9699999999999998E-2</v>
      </c>
      <c r="I25" s="560">
        <v>6.9699999999999998E-2</v>
      </c>
      <c r="J25" s="560">
        <v>6.9699999999999998E-2</v>
      </c>
      <c r="K25" s="560">
        <v>6.9699999999999998E-2</v>
      </c>
      <c r="L25" s="560">
        <v>6.9699999999999998E-2</v>
      </c>
      <c r="M25" s="560">
        <v>6.9699999999999998E-2</v>
      </c>
      <c r="N25" s="560">
        <v>6.9699999999999998E-2</v>
      </c>
      <c r="O25" s="569" t="s">
        <v>384</v>
      </c>
      <c r="P25" s="569">
        <v>-0.31059999999999999</v>
      </c>
      <c r="Q25" s="569">
        <v>0.12620000000000001</v>
      </c>
      <c r="R25" s="569">
        <v>0.56299999999999994</v>
      </c>
    </row>
    <row r="26" spans="1:20">
      <c r="A26" s="550" t="s">
        <v>346</v>
      </c>
      <c r="B26" s="551" t="s">
        <v>348</v>
      </c>
      <c r="C26" s="548">
        <v>2159.94</v>
      </c>
      <c r="D26" s="546">
        <f>总模型!$A$21*G26+总模型!$C$21*H26+总模型!$C$24*I26+总模型!$C$27*J26+总模型!$I$21*N26</f>
        <v>2.4556999999999995E-2</v>
      </c>
      <c r="E26" s="548">
        <v>150</v>
      </c>
      <c r="F26" s="559">
        <f>C26*D26</f>
        <v>53.041646579999991</v>
      </c>
      <c r="G26" s="560">
        <v>8.0999999999999996E-3</v>
      </c>
      <c r="H26" s="560">
        <v>6.9699999999999998E-2</v>
      </c>
      <c r="I26" s="560">
        <v>6.9699999999999998E-2</v>
      </c>
      <c r="J26" s="560">
        <v>6.9699999999999998E-2</v>
      </c>
      <c r="K26" s="560">
        <v>6.9699999999999998E-2</v>
      </c>
      <c r="L26" s="560">
        <v>6.9699999999999998E-2</v>
      </c>
      <c r="M26" s="560">
        <v>6.9699999999999998E-2</v>
      </c>
      <c r="N26" s="560">
        <v>6.9699999999999998E-2</v>
      </c>
      <c r="O26" s="569" t="s">
        <v>385</v>
      </c>
      <c r="P26" s="569">
        <v>-0.38769999999999999</v>
      </c>
      <c r="Q26" s="569">
        <v>4.4999999999999997E-3</v>
      </c>
      <c r="R26" s="569">
        <v>0.3967</v>
      </c>
    </row>
    <row r="27" spans="1:20">
      <c r="A27" s="545" t="s">
        <v>347</v>
      </c>
      <c r="B27" s="546" t="s">
        <v>348</v>
      </c>
      <c r="C27" s="548">
        <v>2205.83</v>
      </c>
      <c r="D27" s="546">
        <f>总模型!$A$21*G27+总模型!$C$21*H27+总模型!$C$24*I27+总模型!$C$27*J27+总模型!$I$21*N27</f>
        <v>2.5228999999999994E-2</v>
      </c>
      <c r="E27" s="548">
        <v>150</v>
      </c>
      <c r="F27" s="559">
        <f>C27*D27</f>
        <v>55.650885069999987</v>
      </c>
      <c r="G27" s="560">
        <v>8.0999999999999996E-3</v>
      </c>
      <c r="H27" s="560">
        <v>9.2100000000000001E-2</v>
      </c>
      <c r="I27" s="560">
        <v>6.9699999999999998E-2</v>
      </c>
      <c r="J27" s="560">
        <v>6.9699999999999998E-2</v>
      </c>
      <c r="K27" s="560">
        <v>6.9699999999999998E-2</v>
      </c>
      <c r="L27" s="560">
        <v>6.9699999999999998E-2</v>
      </c>
      <c r="M27" s="560">
        <v>6.9699999999999998E-2</v>
      </c>
      <c r="N27" s="560">
        <v>6.9699999999999998E-2</v>
      </c>
    </row>
    <row r="28" spans="1:20">
      <c r="A28" s="545" t="s">
        <v>350</v>
      </c>
      <c r="B28" s="546" t="s">
        <v>348</v>
      </c>
      <c r="C28" s="548">
        <v>2266.54</v>
      </c>
      <c r="D28" s="546">
        <f>总模型!$A$21*G28+总模型!$C$21*H28+总模型!$C$24*I28+总模型!$C$27*J28+总模型!$I$21*N28</f>
        <v>2.0520999999999994E-2</v>
      </c>
      <c r="E28" s="548">
        <v>150</v>
      </c>
      <c r="F28" s="559">
        <f>C28*D28</f>
        <v>46.511667339999988</v>
      </c>
      <c r="G28" s="560">
        <v>8.0999999999999996E-3</v>
      </c>
      <c r="H28" s="560">
        <v>9.2100000000000001E-2</v>
      </c>
      <c r="I28" s="560">
        <v>-4.8000000000000001E-2</v>
      </c>
      <c r="J28" s="560">
        <v>6.9699999999999998E-2</v>
      </c>
      <c r="K28" s="560">
        <v>6.9699999999999998E-2</v>
      </c>
      <c r="L28" s="560">
        <v>6.9699999999999998E-2</v>
      </c>
      <c r="M28" s="560">
        <v>6.9699999999999998E-2</v>
      </c>
      <c r="N28" s="560">
        <v>6.9699999999999998E-2</v>
      </c>
    </row>
    <row r="29" spans="1:20">
      <c r="A29" s="545" t="s">
        <v>350</v>
      </c>
      <c r="B29" s="546" t="s">
        <v>348</v>
      </c>
      <c r="C29" s="548">
        <v>2267.54</v>
      </c>
      <c r="D29" s="546">
        <f>总模型!$A$21*G29+总模型!$C$21*H29+总模型!$C$24*I29+总模型!$C$27*J29+总模型!$I$21*N29</f>
        <v>2.0520999999999994E-2</v>
      </c>
      <c r="E29" s="548">
        <v>151</v>
      </c>
      <c r="F29" s="559">
        <f>C29*D29</f>
        <v>46.532188339999983</v>
      </c>
      <c r="G29" s="560">
        <v>8.0999999999999996E-3</v>
      </c>
      <c r="H29" s="560">
        <v>9.2100000000000001E-2</v>
      </c>
      <c r="I29" s="560">
        <v>-4.8000000000000001E-2</v>
      </c>
      <c r="J29" s="560">
        <v>6.9699999999999998E-2</v>
      </c>
      <c r="K29" s="560">
        <v>6.9699999999999998E-2</v>
      </c>
      <c r="L29" s="560">
        <v>6.9699999999999998E-2</v>
      </c>
      <c r="M29" s="560">
        <v>6.9699999999999998E-2</v>
      </c>
      <c r="N29" s="560">
        <v>6.9699999999999998E-2</v>
      </c>
    </row>
    <row r="30" spans="1:20">
      <c r="A30" s="561"/>
      <c r="B30" s="561"/>
      <c r="C30" s="547"/>
      <c r="D30" s="561"/>
      <c r="E30" s="547"/>
      <c r="F30" s="562"/>
      <c r="G30" s="563"/>
      <c r="H30" s="563"/>
      <c r="I30" s="563"/>
      <c r="J30" s="563"/>
      <c r="K30" s="563"/>
      <c r="L30" s="563"/>
      <c r="M30" s="563"/>
      <c r="N30" s="563"/>
    </row>
  </sheetData>
  <mergeCells count="14">
    <mergeCell ref="T2:T3"/>
    <mergeCell ref="T13:T14"/>
    <mergeCell ref="T23:T24"/>
    <mergeCell ref="A13:F13"/>
    <mergeCell ref="G13:N13"/>
    <mergeCell ref="Q13:R13"/>
    <mergeCell ref="A23:F23"/>
    <mergeCell ref="G23:N23"/>
    <mergeCell ref="Q23:R23"/>
    <mergeCell ref="A1:F1"/>
    <mergeCell ref="A2:F2"/>
    <mergeCell ref="G2:N2"/>
    <mergeCell ref="Q2:R2"/>
    <mergeCell ref="A12:F12"/>
  </mergeCells>
  <phoneticPr fontId="152" type="noConversion"/>
  <dataValidations count="3">
    <dataValidation type="list" allowBlank="1" showInputMessage="1" showErrorMessage="1" sqref="P13">
      <formula1>"基线-总体,基线-强测试,基线-弱测试"</formula1>
    </dataValidation>
    <dataValidation type="list" allowBlank="1" showInputMessage="1" showErrorMessage="1" sqref="JM23 TI23 ADE23 ANA23 AWW23 BGS23 BQO23 CAK23 CKG23 CUC23 DDY23 DNU23 DXQ23 EHM23 ERI23 FBE23 FLA23 FUW23 GES23 GOO23 GYK23 HIG23 HSC23 IBY23 ILU23 IVQ23 JFM23 JPI23 JZE23 KJA23 KSW23 LCS23 LMO23 LWK23 MGG23 MQC23 MZY23 NJU23 NTQ23 ODM23 ONI23 OXE23 PHA23 PQW23 QAS23 QKO23 QUK23 REG23 ROC23 RXY23 SHU23 SRQ23 TBM23 TLI23 TVE23 UFA23 UOW23 UYS23 VIO23 VSK23 WCG23 WMC23 WVY23 JK65550 TG65550 ADC65550 AMY65550 AWU65550 BGQ65550 BQM65550 CAI65550 CKE65550 CUA65550 DDW65550 DNS65550 DXO65550 EHK65550 ERG65550 FBC65550 FKY65550 FUU65550 GEQ65550 GOM65550 GYI65550 HIE65550 HSA65550 IBW65550 ILS65550 IVO65550 JFK65550 JPG65550 JZC65550 KIY65550 KSU65550 LCQ65550 LMM65550 LWI65550 MGE65550 MQA65550 MZW65550 NJS65550 NTO65550 ODK65550 ONG65550 OXC65550 PGY65550 PQU65550 QAQ65550 QKM65550 QUI65550 REE65550 ROA65550 RXW65550 SHS65550 SRO65550 TBK65550 TLG65550 TVC65550 UEY65550 UOU65550 UYQ65550 VIM65550 VSI65550 WCE65550 WMA65550 WVW65550 JK131086 TG131086 ADC131086 AMY131086 AWU131086 BGQ131086 BQM131086 CAI131086 CKE131086 CUA131086 DDW131086 DNS131086 DXO131086 EHK131086 ERG131086 FBC131086 FKY131086 FUU131086 GEQ131086 GOM131086 GYI131086 HIE131086 HSA131086 IBW131086 ILS131086 IVO131086 JFK131086 JPG131086 JZC131086 KIY131086 KSU131086 LCQ131086 LMM131086 LWI131086 MGE131086 MQA131086 MZW131086 NJS131086 NTO131086 ODK131086 ONG131086 OXC131086 PGY131086 PQU131086 QAQ131086 QKM131086 QUI131086 REE131086 ROA131086 RXW131086 SHS131086 SRO131086 TBK131086 TLG131086 TVC131086 UEY131086 UOU131086 UYQ131086 VIM131086 VSI131086 WCE131086 WMA131086 WVW131086 JK196622 TG196622 ADC196622 AMY196622 AWU196622 BGQ196622 BQM196622 CAI196622 CKE196622 CUA196622 DDW196622 DNS196622 DXO196622 EHK196622 ERG196622 FBC196622 FKY196622 FUU196622 GEQ196622 GOM196622 GYI196622 HIE196622 HSA196622 IBW196622 ILS196622 IVO196622 JFK196622 JPG196622 JZC196622 KIY196622 KSU196622 LCQ196622 LMM196622 LWI196622 MGE196622 MQA196622 MZW196622 NJS196622 NTO196622 ODK196622 ONG196622 OXC196622 PGY196622 PQU196622 QAQ196622 QKM196622 QUI196622 REE196622 ROA196622 RXW196622 SHS196622 SRO196622 TBK196622 TLG196622 TVC196622 UEY196622 UOU196622 UYQ196622 VIM196622 VSI196622 WCE196622 WMA196622 WVW196622 JK262158 TG262158 ADC262158 AMY262158 AWU262158 BGQ262158 BQM262158 CAI262158 CKE262158 CUA262158 DDW262158 DNS262158 DXO262158 EHK262158 ERG262158 FBC262158 FKY262158 FUU262158 GEQ262158 GOM262158 GYI262158 HIE262158 HSA262158 IBW262158 ILS262158 IVO262158 JFK262158 JPG262158 JZC262158 KIY262158 KSU262158 LCQ262158 LMM262158 LWI262158 MGE262158 MQA262158 MZW262158 NJS262158 NTO262158 ODK262158 ONG262158 OXC262158 PGY262158 PQU262158 QAQ262158 QKM262158 QUI262158 REE262158 ROA262158 RXW262158 SHS262158 SRO262158 TBK262158 TLG262158 TVC262158 UEY262158 UOU262158 UYQ262158 VIM262158 VSI262158 WCE262158 WMA262158 WVW262158 JK327694 TG327694 ADC327694 AMY327694 AWU327694 BGQ327694 BQM327694 CAI327694 CKE327694 CUA327694 DDW327694 DNS327694 DXO327694 EHK327694 ERG327694 FBC327694 FKY327694 FUU327694 GEQ327694 GOM327694 GYI327694 HIE327694 HSA327694 IBW327694 ILS327694 IVO327694 JFK327694 JPG327694 JZC327694 KIY327694 KSU327694 LCQ327694 LMM327694 LWI327694 MGE327694 MQA327694 MZW327694 NJS327694 NTO327694 ODK327694 ONG327694 OXC327694 PGY327694 PQU327694 QAQ327694 QKM327694 QUI327694 REE327694 ROA327694 RXW327694 SHS327694 SRO327694 TBK327694 TLG327694 TVC327694 UEY327694 UOU327694 UYQ327694 VIM327694 VSI327694 WCE327694 WMA327694 WVW327694 JK393230 TG393230 ADC393230 AMY393230 AWU393230 BGQ393230 BQM393230 CAI393230 CKE393230 CUA393230 DDW393230 DNS393230 DXO393230 EHK393230 ERG393230 FBC393230 FKY393230 FUU393230 GEQ393230 GOM393230 GYI393230 HIE393230 HSA393230 IBW393230 ILS393230 IVO393230 JFK393230 JPG393230 JZC393230 KIY393230 KSU393230 LCQ393230 LMM393230 LWI393230 MGE393230 MQA393230 MZW393230 NJS393230 NTO393230 ODK393230 ONG393230 OXC393230 PGY393230 PQU393230 QAQ393230 QKM393230 QUI393230 REE393230 ROA393230 RXW393230 SHS393230 SRO393230 TBK393230 TLG393230 TVC393230 UEY393230 UOU393230 UYQ393230 VIM393230 VSI393230 WCE393230 WMA393230 WVW393230 JK458766 TG458766 ADC458766 AMY458766 AWU458766 BGQ458766 BQM458766 CAI458766 CKE458766 CUA458766 DDW458766 DNS458766 DXO458766 EHK458766 ERG458766 FBC458766 FKY458766 FUU458766 GEQ458766 GOM458766 GYI458766 HIE458766 HSA458766 IBW458766 ILS458766 IVO458766 JFK458766 JPG458766 JZC458766 KIY458766 KSU458766 LCQ458766 LMM458766 LWI458766 MGE458766 MQA458766 MZW458766 NJS458766 NTO458766 ODK458766 ONG458766 OXC458766 PGY458766 PQU458766 QAQ458766 QKM458766 QUI458766 REE458766 ROA458766 RXW458766 SHS458766 SRO458766 TBK458766 TLG458766 TVC458766 UEY458766 UOU458766 UYQ458766 VIM458766 VSI458766 WCE458766 WMA458766 WVW458766 JK524302 TG524302 ADC524302 AMY524302 AWU524302 BGQ524302 BQM524302 CAI524302 CKE524302 CUA524302 DDW524302 DNS524302 DXO524302 EHK524302 ERG524302 FBC524302 FKY524302 FUU524302 GEQ524302 GOM524302 GYI524302 HIE524302 HSA524302 IBW524302 ILS524302 IVO524302 JFK524302 JPG524302 JZC524302 KIY524302 KSU524302 LCQ524302 LMM524302 LWI524302 MGE524302 MQA524302 MZW524302 NJS524302 NTO524302 ODK524302 ONG524302 OXC524302 PGY524302 PQU524302 QAQ524302 QKM524302 QUI524302 REE524302 ROA524302 RXW524302 SHS524302 SRO524302 TBK524302 TLG524302 TVC524302 UEY524302 UOU524302 UYQ524302 VIM524302 VSI524302 WCE524302 WMA524302 WVW524302 JK589838 TG589838 ADC589838 AMY589838 AWU589838 BGQ589838 BQM589838 CAI589838 CKE589838 CUA589838 DDW589838 DNS589838 DXO589838 EHK589838 ERG589838 FBC589838 FKY589838 FUU589838 GEQ589838 GOM589838 GYI589838 HIE589838 HSA589838 IBW589838 ILS589838 IVO589838 JFK589838 JPG589838 JZC589838 KIY589838 KSU589838 LCQ589838 LMM589838 LWI589838 MGE589838 MQA589838 MZW589838 NJS589838 NTO589838 ODK589838 ONG589838 OXC589838 PGY589838 PQU589838 QAQ589838 QKM589838 QUI589838 REE589838 ROA589838 RXW589838 SHS589838 SRO589838 TBK589838 TLG589838 TVC589838 UEY589838 UOU589838 UYQ589838 VIM589838 VSI589838 WCE589838 WMA589838 WVW589838 JK655374 TG655374 ADC655374 AMY655374 AWU655374 BGQ655374 BQM655374 CAI655374 CKE655374 CUA655374 DDW655374 DNS655374 DXO655374 EHK655374 ERG655374 FBC655374 FKY655374 FUU655374 GEQ655374 GOM655374 GYI655374 HIE655374 HSA655374 IBW655374 ILS655374 IVO655374 JFK655374 JPG655374 JZC655374 KIY655374 KSU655374 LCQ655374 LMM655374 LWI655374 MGE655374 MQA655374 MZW655374 NJS655374 NTO655374 ODK655374 ONG655374 OXC655374 PGY655374 PQU655374 QAQ655374 QKM655374 QUI655374 REE655374 ROA655374 RXW655374 SHS655374 SRO655374 TBK655374 TLG655374 TVC655374 UEY655374 UOU655374 UYQ655374 VIM655374 VSI655374 WCE655374 WMA655374 WVW655374 JK720910 TG720910 ADC720910 AMY720910 AWU720910 BGQ720910 BQM720910 CAI720910 CKE720910 CUA720910 DDW720910 DNS720910 DXO720910 EHK720910 ERG720910 FBC720910 FKY720910 FUU720910 GEQ720910 GOM720910 GYI720910 HIE720910 HSA720910 IBW720910 ILS720910 IVO720910 JFK720910 JPG720910 JZC720910 KIY720910 KSU720910 LCQ720910 LMM720910 LWI720910 MGE720910 MQA720910 MZW720910 NJS720910 NTO720910 ODK720910 ONG720910 OXC720910 PGY720910 PQU720910 QAQ720910 QKM720910 QUI720910 REE720910 ROA720910 RXW720910 SHS720910 SRO720910 TBK720910 TLG720910 TVC720910 UEY720910 UOU720910 UYQ720910 VIM720910 VSI720910 WCE720910 WMA720910 WVW720910 JK786446 TG786446 ADC786446 AMY786446 AWU786446 BGQ786446 BQM786446 CAI786446 CKE786446 CUA786446 DDW786446 DNS786446 DXO786446 EHK786446 ERG786446 FBC786446 FKY786446 FUU786446 GEQ786446 GOM786446 GYI786446 HIE786446 HSA786446 IBW786446 ILS786446 IVO786446 JFK786446 JPG786446 JZC786446 KIY786446 KSU786446 LCQ786446 LMM786446 LWI786446 MGE786446 MQA786446 MZW786446 NJS786446 NTO786446 ODK786446 ONG786446 OXC786446 PGY786446 PQU786446 QAQ786446 QKM786446 QUI786446 REE786446 ROA786446 RXW786446 SHS786446 SRO786446 TBK786446 TLG786446 TVC786446 UEY786446 UOU786446 UYQ786446 VIM786446 VSI786446 WCE786446 WMA786446 WVW786446 JK851982 TG851982 ADC851982 AMY851982 AWU851982 BGQ851982 BQM851982 CAI851982 CKE851982 CUA851982 DDW851982 DNS851982 DXO851982 EHK851982 ERG851982 FBC851982 FKY851982 FUU851982 GEQ851982 GOM851982 GYI851982 HIE851982 HSA851982 IBW851982 ILS851982 IVO851982 JFK851982 JPG851982 JZC851982 KIY851982 KSU851982 LCQ851982 LMM851982 LWI851982 MGE851982 MQA851982 MZW851982 NJS851982 NTO851982 ODK851982 ONG851982 OXC851982 PGY851982 PQU851982 QAQ851982 QKM851982 QUI851982 REE851982 ROA851982 RXW851982 SHS851982 SRO851982 TBK851982 TLG851982 TVC851982 UEY851982 UOU851982 UYQ851982 VIM851982 VSI851982 WCE851982 WMA851982 WVW851982 JK917518 TG917518 ADC917518 AMY917518 AWU917518 BGQ917518 BQM917518 CAI917518 CKE917518 CUA917518 DDW917518 DNS917518 DXO917518 EHK917518 ERG917518 FBC917518 FKY917518 FUU917518 GEQ917518 GOM917518 GYI917518 HIE917518 HSA917518 IBW917518 ILS917518 IVO917518 JFK917518 JPG917518 JZC917518 KIY917518 KSU917518 LCQ917518 LMM917518 LWI917518 MGE917518 MQA917518 MZW917518 NJS917518 NTO917518 ODK917518 ONG917518 OXC917518 PGY917518 PQU917518 QAQ917518 QKM917518 QUI917518 REE917518 ROA917518 RXW917518 SHS917518 SRO917518 TBK917518 TLG917518 TVC917518 UEY917518 UOU917518 UYQ917518 VIM917518 VSI917518 WCE917518 WMA917518 WVW917518 JK983054 TG983054 ADC983054 AMY983054 AWU983054 BGQ983054 BQM983054 CAI983054 CKE983054 CUA983054 DDW983054 DNS983054 DXO983054 EHK983054 ERG983054 FBC983054 FKY983054 FUU983054 GEQ983054 GOM983054 GYI983054 HIE983054 HSA983054 IBW983054 ILS983054 IVO983054 JFK983054 JPG983054 JZC983054 KIY983054 KSU983054 LCQ983054 LMM983054 LWI983054 MGE983054 MQA983054 MZW983054 NJS983054 NTO983054 ODK983054 ONG983054 OXC983054 PGY983054 PQU983054 QAQ983054 QKM983054 QUI983054 REE983054 ROA983054 RXW983054 SHS983054 SRO983054 TBK983054 TLG983054 TVC983054 UEY983054 UOU983054 UYQ983054 VIM983054 VSI983054 WCE983054 WMA983054 WVW983054">
      <formula1>"会议,邮件"</formula1>
    </dataValidation>
    <dataValidation type="list" allowBlank="1" showInputMessage="1" showErrorMessage="1" sqref="B4:B10 B15:B20 B25:B30">
      <formula1>"因子预测值,因子实际值"</formula1>
    </dataValidation>
  </dataValidations>
  <pageMargins left="0.69930555555555596" right="0.69930555555555596"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FFC000"/>
  </sheetPr>
  <dimension ref="A1:AE111"/>
  <sheetViews>
    <sheetView showGridLines="0" tabSelected="1" topLeftCell="K37" zoomScale="120" zoomScaleNormal="120" workbookViewId="0">
      <selection activeCell="U44" sqref="U44"/>
    </sheetView>
  </sheetViews>
  <sheetFormatPr defaultColWidth="9" defaultRowHeight="11.25" outlineLevelRow="2"/>
  <cols>
    <col min="1" max="1" width="2.125" style="410" customWidth="1"/>
    <col min="2" max="2" width="10.75" style="410" customWidth="1"/>
    <col min="3" max="3" width="9.375" style="410" customWidth="1"/>
    <col min="4" max="4" width="8.75" style="410" customWidth="1"/>
    <col min="5" max="6" width="11.625" style="410" customWidth="1"/>
    <col min="7" max="7" width="10.625" style="410" customWidth="1"/>
    <col min="8" max="8" width="10" style="410" customWidth="1"/>
    <col min="9" max="9" width="8.5" style="410" customWidth="1"/>
    <col min="10" max="10" width="9.125" style="410" customWidth="1"/>
    <col min="11" max="11" width="9" style="410"/>
    <col min="12" max="12" width="18.5" style="410" customWidth="1"/>
    <col min="13" max="17" width="9" style="410"/>
    <col min="18" max="18" width="16.125" style="410" customWidth="1"/>
    <col min="19" max="22" width="9" style="410"/>
    <col min="23" max="23" width="11.875" style="410" customWidth="1"/>
    <col min="24" max="25" width="9" style="410"/>
    <col min="26" max="26" width="9" style="410" customWidth="1"/>
    <col min="27" max="16384" width="9" style="410"/>
  </cols>
  <sheetData>
    <row r="1" spans="1:30" ht="14.25">
      <c r="A1" s="411" t="s">
        <v>386</v>
      </c>
      <c r="B1" s="412"/>
      <c r="C1" s="412"/>
      <c r="D1" s="412"/>
      <c r="E1" s="412"/>
      <c r="F1" s="412"/>
      <c r="G1" s="412"/>
      <c r="H1" s="412"/>
      <c r="I1" s="412"/>
      <c r="J1" s="412"/>
      <c r="K1" s="412"/>
      <c r="L1" s="412"/>
      <c r="M1" s="412"/>
      <c r="N1" s="412"/>
      <c r="O1" s="412"/>
      <c r="P1" s="412"/>
      <c r="Q1" s="412"/>
      <c r="R1" s="412"/>
      <c r="S1" s="412"/>
      <c r="T1" s="412"/>
      <c r="U1" s="412"/>
      <c r="V1" s="412"/>
      <c r="W1" s="412"/>
      <c r="X1" s="412"/>
      <c r="Y1" s="412"/>
      <c r="Z1" s="412"/>
      <c r="AA1" s="412"/>
      <c r="AB1" s="412"/>
      <c r="AC1" s="412"/>
      <c r="AD1" s="412"/>
    </row>
    <row r="2" spans="1:30" ht="14.25">
      <c r="A2" s="499" t="s">
        <v>387</v>
      </c>
      <c r="B2" s="499" t="s">
        <v>388</v>
      </c>
      <c r="C2" s="499"/>
      <c r="D2" s="499"/>
      <c r="E2" s="499"/>
      <c r="F2" s="499"/>
      <c r="G2" s="499"/>
      <c r="H2" s="499"/>
      <c r="I2" s="499"/>
      <c r="J2" s="499"/>
      <c r="K2" s="499"/>
      <c r="L2" s="499"/>
      <c r="M2" s="499"/>
      <c r="N2" s="499"/>
      <c r="O2" s="499"/>
      <c r="P2" s="499"/>
      <c r="Q2" s="499"/>
      <c r="R2" s="499"/>
      <c r="S2" s="499"/>
      <c r="T2" s="499"/>
      <c r="U2" s="499"/>
      <c r="V2" s="499"/>
      <c r="W2" s="499"/>
      <c r="X2" s="499"/>
      <c r="Y2" s="499"/>
      <c r="Z2" s="499"/>
      <c r="AA2" s="499"/>
      <c r="AB2" s="499"/>
      <c r="AC2" s="499"/>
      <c r="AD2" s="499"/>
    </row>
    <row r="3" spans="1:30" ht="14.25">
      <c r="A3" s="793" t="s">
        <v>307</v>
      </c>
      <c r="B3" s="794"/>
      <c r="C3" s="794"/>
      <c r="D3" s="794"/>
      <c r="E3" s="794"/>
      <c r="F3" s="794"/>
      <c r="G3" s="794"/>
      <c r="H3" s="794"/>
      <c r="I3" s="794"/>
      <c r="J3" s="794"/>
      <c r="K3" s="794"/>
      <c r="L3" s="794"/>
      <c r="M3" s="794"/>
      <c r="N3" s="794"/>
      <c r="O3" s="794"/>
      <c r="P3" s="794"/>
      <c r="Q3" s="794"/>
      <c r="R3" s="794"/>
      <c r="S3" s="794"/>
      <c r="T3" s="794"/>
      <c r="U3" s="794"/>
      <c r="V3" s="794"/>
      <c r="W3" s="794"/>
      <c r="X3" s="794"/>
      <c r="Y3" s="794"/>
      <c r="Z3" s="794"/>
      <c r="AA3" s="794"/>
      <c r="AB3" s="794"/>
      <c r="AC3" s="794"/>
      <c r="AD3" s="794"/>
    </row>
    <row r="4" spans="1:30">
      <c r="A4" s="838" t="s">
        <v>389</v>
      </c>
      <c r="B4" s="838"/>
      <c r="C4" s="838"/>
      <c r="D4" s="838"/>
      <c r="E4" s="838"/>
      <c r="F4" s="838"/>
      <c r="G4" s="838"/>
      <c r="H4" s="838"/>
      <c r="I4" s="838"/>
      <c r="J4" s="838"/>
      <c r="K4" s="838"/>
      <c r="L4" s="838"/>
      <c r="M4" s="838"/>
      <c r="N4" s="838"/>
      <c r="O4" s="838"/>
      <c r="P4" s="838"/>
      <c r="Q4" s="838"/>
      <c r="R4" s="838"/>
      <c r="S4" s="838"/>
      <c r="T4" s="838"/>
      <c r="U4" s="838"/>
      <c r="V4" s="838"/>
      <c r="W4" s="838"/>
      <c r="X4" s="838"/>
      <c r="Y4" s="838"/>
      <c r="Z4" s="838"/>
      <c r="AA4" s="838"/>
      <c r="AB4" s="838"/>
      <c r="AC4" s="838"/>
      <c r="AD4" s="838"/>
    </row>
    <row r="5" spans="1:30">
      <c r="A5" s="838"/>
      <c r="B5" s="838"/>
      <c r="C5" s="838"/>
      <c r="D5" s="838"/>
      <c r="E5" s="838"/>
      <c r="F5" s="838"/>
      <c r="G5" s="838"/>
      <c r="H5" s="838"/>
      <c r="I5" s="838"/>
      <c r="J5" s="838"/>
      <c r="K5" s="838"/>
      <c r="L5" s="838"/>
      <c r="M5" s="838"/>
      <c r="N5" s="838"/>
      <c r="O5" s="838"/>
      <c r="P5" s="838"/>
      <c r="Q5" s="838"/>
      <c r="R5" s="838"/>
      <c r="S5" s="838"/>
      <c r="T5" s="838"/>
      <c r="U5" s="838"/>
      <c r="V5" s="838"/>
      <c r="W5" s="838"/>
      <c r="X5" s="838"/>
      <c r="Y5" s="838"/>
      <c r="Z5" s="838"/>
      <c r="AA5" s="838"/>
      <c r="AB5" s="838"/>
      <c r="AC5" s="838"/>
      <c r="AD5" s="838"/>
    </row>
    <row r="6" spans="1:30">
      <c r="A6" s="838"/>
      <c r="B6" s="838"/>
      <c r="C6" s="838"/>
      <c r="D6" s="838"/>
      <c r="E6" s="838"/>
      <c r="F6" s="838"/>
      <c r="G6" s="838"/>
      <c r="H6" s="838"/>
      <c r="I6" s="838"/>
      <c r="J6" s="838"/>
      <c r="K6" s="838"/>
      <c r="L6" s="838"/>
      <c r="M6" s="838"/>
      <c r="N6" s="838"/>
      <c r="O6" s="838"/>
      <c r="P6" s="838"/>
      <c r="Q6" s="838"/>
      <c r="R6" s="838"/>
      <c r="S6" s="838"/>
      <c r="T6" s="838"/>
      <c r="U6" s="838"/>
      <c r="V6" s="838"/>
      <c r="W6" s="838"/>
      <c r="X6" s="838"/>
      <c r="Y6" s="838"/>
      <c r="Z6" s="838"/>
      <c r="AA6" s="838"/>
      <c r="AB6" s="838"/>
      <c r="AC6" s="838"/>
      <c r="AD6" s="838"/>
    </row>
    <row r="7" spans="1:30" ht="14.25">
      <c r="A7" s="793" t="s">
        <v>305</v>
      </c>
      <c r="B7" s="794"/>
      <c r="C7" s="794"/>
      <c r="D7" s="794"/>
      <c r="E7" s="794"/>
      <c r="F7" s="794"/>
      <c r="G7" s="794"/>
      <c r="H7" s="794"/>
      <c r="I7" s="794"/>
      <c r="J7" s="794"/>
      <c r="K7" s="794"/>
      <c r="L7" s="794"/>
      <c r="M7" s="794"/>
      <c r="N7" s="794"/>
      <c r="O7" s="794"/>
      <c r="P7" s="794"/>
      <c r="Q7" s="794"/>
      <c r="R7" s="794"/>
      <c r="S7" s="794"/>
      <c r="T7" s="794"/>
      <c r="U7" s="794"/>
      <c r="V7" s="794"/>
      <c r="W7" s="794"/>
      <c r="X7" s="794"/>
      <c r="Y7" s="794"/>
      <c r="Z7" s="794"/>
      <c r="AA7" s="794"/>
      <c r="AB7" s="794"/>
      <c r="AC7" s="794"/>
    </row>
    <row r="8" spans="1:30">
      <c r="A8" s="839" t="s">
        <v>390</v>
      </c>
      <c r="B8" s="839"/>
      <c r="C8" s="839"/>
      <c r="D8" s="839"/>
      <c r="E8" s="839"/>
      <c r="F8" s="839"/>
      <c r="G8" s="839"/>
      <c r="H8" s="839"/>
      <c r="I8" s="839"/>
      <c r="J8" s="839"/>
      <c r="K8" s="839"/>
      <c r="L8" s="839"/>
      <c r="M8" s="839"/>
      <c r="N8" s="839"/>
      <c r="O8" s="839"/>
      <c r="P8" s="839"/>
      <c r="Q8" s="839"/>
      <c r="R8" s="839"/>
      <c r="S8" s="839"/>
      <c r="T8" s="839"/>
      <c r="U8" s="839"/>
      <c r="V8" s="839"/>
      <c r="W8" s="839"/>
      <c r="X8" s="839"/>
      <c r="Y8" s="839"/>
      <c r="Z8" s="839"/>
      <c r="AA8" s="839"/>
      <c r="AB8" s="839"/>
      <c r="AC8" s="839"/>
    </row>
    <row r="9" spans="1:30">
      <c r="A9" s="839"/>
      <c r="B9" s="839"/>
      <c r="C9" s="839"/>
      <c r="D9" s="839"/>
      <c r="E9" s="839"/>
      <c r="F9" s="839"/>
      <c r="G9" s="839"/>
      <c r="H9" s="839"/>
      <c r="I9" s="839"/>
      <c r="J9" s="839"/>
      <c r="K9" s="839"/>
      <c r="L9" s="839"/>
      <c r="M9" s="839"/>
      <c r="N9" s="839"/>
      <c r="O9" s="839"/>
      <c r="P9" s="839"/>
      <c r="Q9" s="839"/>
      <c r="R9" s="839"/>
      <c r="S9" s="839"/>
      <c r="T9" s="839"/>
      <c r="U9" s="839"/>
      <c r="V9" s="839"/>
      <c r="W9" s="839"/>
      <c r="X9" s="839"/>
      <c r="Y9" s="839"/>
      <c r="Z9" s="839"/>
      <c r="AA9" s="839"/>
      <c r="AB9" s="839"/>
      <c r="AC9" s="839"/>
    </row>
    <row r="10" spans="1:30">
      <c r="A10" s="839"/>
      <c r="B10" s="839"/>
      <c r="C10" s="839"/>
      <c r="D10" s="839"/>
      <c r="E10" s="839"/>
      <c r="F10" s="839"/>
      <c r="G10" s="839"/>
      <c r="H10" s="839"/>
      <c r="I10" s="839"/>
      <c r="J10" s="839"/>
      <c r="K10" s="839"/>
      <c r="L10" s="839"/>
      <c r="M10" s="839"/>
      <c r="N10" s="839"/>
      <c r="O10" s="839"/>
      <c r="P10" s="839"/>
      <c r="Q10" s="839"/>
      <c r="R10" s="839"/>
      <c r="S10" s="839"/>
      <c r="T10" s="839"/>
      <c r="U10" s="839"/>
      <c r="V10" s="839"/>
      <c r="W10" s="839"/>
      <c r="X10" s="839"/>
      <c r="Y10" s="839"/>
      <c r="Z10" s="839"/>
      <c r="AA10" s="839"/>
      <c r="AB10" s="839"/>
      <c r="AC10" s="839"/>
    </row>
    <row r="11" spans="1:30" ht="14.25">
      <c r="A11" s="793" t="s">
        <v>306</v>
      </c>
      <c r="B11" s="794"/>
      <c r="C11" s="794"/>
      <c r="D11" s="794"/>
      <c r="E11" s="794"/>
      <c r="F11" s="794"/>
      <c r="G11" s="794"/>
      <c r="H11" s="794"/>
      <c r="I11" s="794"/>
      <c r="J11" s="794"/>
      <c r="K11" s="794"/>
      <c r="L11" s="794"/>
      <c r="M11" s="794"/>
      <c r="N11" s="794"/>
      <c r="O11" s="794"/>
      <c r="P11" s="794"/>
      <c r="Q11" s="794"/>
      <c r="R11" s="794"/>
      <c r="S11" s="794"/>
      <c r="T11" s="794"/>
      <c r="U11" s="794"/>
      <c r="V11" s="794"/>
      <c r="W11" s="794"/>
      <c r="X11" s="794"/>
      <c r="Y11" s="794"/>
      <c r="Z11" s="794"/>
      <c r="AA11" s="794"/>
      <c r="AB11" s="794"/>
      <c r="AC11" s="794"/>
    </row>
    <row r="12" spans="1:30">
      <c r="A12" s="839" t="s">
        <v>391</v>
      </c>
      <c r="B12" s="839"/>
      <c r="C12" s="839"/>
      <c r="D12" s="839"/>
      <c r="E12" s="839"/>
      <c r="F12" s="839"/>
      <c r="G12" s="839"/>
      <c r="H12" s="839"/>
      <c r="I12" s="839"/>
      <c r="J12" s="839"/>
      <c r="K12" s="839"/>
      <c r="L12" s="839"/>
      <c r="M12" s="839"/>
      <c r="N12" s="839"/>
      <c r="O12" s="839"/>
      <c r="P12" s="839"/>
      <c r="Q12" s="839"/>
      <c r="R12" s="839"/>
      <c r="S12" s="839"/>
      <c r="T12" s="839"/>
      <c r="U12" s="839"/>
      <c r="V12" s="839"/>
      <c r="W12" s="839"/>
      <c r="X12" s="839"/>
      <c r="Y12" s="839"/>
      <c r="Z12" s="839"/>
      <c r="AA12" s="839"/>
      <c r="AB12" s="839"/>
      <c r="AC12" s="839"/>
    </row>
    <row r="13" spans="1:30">
      <c r="A13" s="839"/>
      <c r="B13" s="839"/>
      <c r="C13" s="839"/>
      <c r="D13" s="839"/>
      <c r="E13" s="839"/>
      <c r="F13" s="839"/>
      <c r="G13" s="839"/>
      <c r="H13" s="839"/>
      <c r="I13" s="839"/>
      <c r="J13" s="839"/>
      <c r="K13" s="839"/>
      <c r="L13" s="839"/>
      <c r="M13" s="839"/>
      <c r="N13" s="839"/>
      <c r="O13" s="839"/>
      <c r="P13" s="839"/>
      <c r="Q13" s="839"/>
      <c r="R13" s="839"/>
      <c r="S13" s="839"/>
      <c r="T13" s="839"/>
      <c r="U13" s="839"/>
      <c r="V13" s="839"/>
      <c r="W13" s="839"/>
      <c r="X13" s="839"/>
      <c r="Y13" s="839"/>
      <c r="Z13" s="839"/>
      <c r="AA13" s="839"/>
      <c r="AB13" s="839"/>
      <c r="AC13" s="839"/>
    </row>
    <row r="14" spans="1:30" ht="12.75" customHeight="1">
      <c r="A14" s="839"/>
      <c r="B14" s="839"/>
      <c r="C14" s="839"/>
      <c r="D14" s="839"/>
      <c r="E14" s="839"/>
      <c r="F14" s="839"/>
      <c r="G14" s="839"/>
      <c r="H14" s="839"/>
      <c r="I14" s="839"/>
      <c r="J14" s="839"/>
      <c r="K14" s="839"/>
      <c r="L14" s="839"/>
      <c r="M14" s="839"/>
      <c r="N14" s="839"/>
      <c r="O14" s="839"/>
      <c r="P14" s="839"/>
      <c r="Q14" s="839"/>
      <c r="R14" s="839"/>
      <c r="S14" s="839"/>
      <c r="T14" s="839"/>
      <c r="U14" s="839"/>
      <c r="V14" s="839"/>
      <c r="W14" s="839"/>
      <c r="X14" s="839"/>
      <c r="Y14" s="839"/>
      <c r="Z14" s="839"/>
      <c r="AA14" s="839"/>
      <c r="AB14" s="839"/>
      <c r="AC14" s="839"/>
    </row>
    <row r="15" spans="1:30" ht="14.25">
      <c r="A15" s="793" t="s">
        <v>215</v>
      </c>
      <c r="B15" s="794"/>
      <c r="C15" s="794"/>
      <c r="D15" s="794"/>
      <c r="E15" s="794"/>
      <c r="F15" s="794"/>
      <c r="G15" s="794"/>
      <c r="H15" s="794"/>
      <c r="I15" s="794"/>
      <c r="J15" s="794"/>
      <c r="K15" s="794"/>
      <c r="L15" s="794"/>
      <c r="M15" s="794"/>
      <c r="N15" s="794"/>
      <c r="O15" s="794"/>
      <c r="P15" s="794"/>
      <c r="Q15" s="794"/>
      <c r="R15" s="794"/>
      <c r="S15" s="794"/>
      <c r="T15" s="794"/>
      <c r="U15" s="794"/>
      <c r="V15" s="794"/>
      <c r="W15" s="794"/>
      <c r="X15" s="794"/>
      <c r="Y15" s="794"/>
      <c r="Z15" s="794"/>
      <c r="AA15" s="794"/>
      <c r="AB15" s="794"/>
      <c r="AC15" s="794"/>
    </row>
    <row r="16" spans="1:30">
      <c r="A16" s="840" t="s">
        <v>392</v>
      </c>
      <c r="B16" s="839"/>
      <c r="C16" s="839"/>
      <c r="D16" s="839"/>
      <c r="E16" s="839"/>
      <c r="F16" s="839"/>
      <c r="G16" s="839"/>
      <c r="H16" s="839"/>
      <c r="I16" s="839"/>
      <c r="J16" s="839"/>
      <c r="K16" s="839"/>
      <c r="L16" s="839"/>
      <c r="M16" s="839"/>
      <c r="N16" s="839"/>
      <c r="O16" s="839"/>
      <c r="P16" s="839"/>
      <c r="Q16" s="839"/>
      <c r="R16" s="839"/>
      <c r="S16" s="839"/>
      <c r="T16" s="839"/>
      <c r="U16" s="839"/>
      <c r="V16" s="839"/>
      <c r="W16" s="839"/>
      <c r="X16" s="839"/>
      <c r="Y16" s="839"/>
      <c r="Z16" s="839"/>
      <c r="AA16" s="839"/>
      <c r="AB16" s="839"/>
      <c r="AC16" s="839"/>
    </row>
    <row r="17" spans="1:31">
      <c r="A17" s="839"/>
      <c r="B17" s="839"/>
      <c r="C17" s="839"/>
      <c r="D17" s="839"/>
      <c r="E17" s="839"/>
      <c r="F17" s="839"/>
      <c r="G17" s="839"/>
      <c r="H17" s="839"/>
      <c r="I17" s="839"/>
      <c r="J17" s="839"/>
      <c r="K17" s="839"/>
      <c r="L17" s="839"/>
      <c r="M17" s="839"/>
      <c r="N17" s="839"/>
      <c r="O17" s="839"/>
      <c r="P17" s="839"/>
      <c r="Q17" s="839"/>
      <c r="R17" s="839"/>
      <c r="S17" s="839"/>
      <c r="T17" s="839"/>
      <c r="U17" s="839"/>
      <c r="V17" s="839"/>
      <c r="W17" s="839"/>
      <c r="X17" s="839"/>
      <c r="Y17" s="839"/>
      <c r="Z17" s="839"/>
      <c r="AA17" s="839"/>
      <c r="AB17" s="839"/>
      <c r="AC17" s="839"/>
    </row>
    <row r="18" spans="1:31" ht="12.75" customHeight="1">
      <c r="A18" s="839"/>
      <c r="B18" s="839"/>
      <c r="C18" s="839"/>
      <c r="D18" s="839"/>
      <c r="E18" s="839"/>
      <c r="F18" s="839"/>
      <c r="G18" s="839"/>
      <c r="H18" s="839"/>
      <c r="I18" s="839"/>
      <c r="J18" s="839"/>
      <c r="K18" s="839"/>
      <c r="L18" s="839"/>
      <c r="M18" s="839"/>
      <c r="N18" s="839"/>
      <c r="O18" s="839"/>
      <c r="P18" s="839"/>
      <c r="Q18" s="839"/>
      <c r="R18" s="839"/>
      <c r="S18" s="839"/>
      <c r="T18" s="839"/>
      <c r="U18" s="839"/>
      <c r="V18" s="839"/>
      <c r="W18" s="839"/>
      <c r="X18" s="839"/>
      <c r="Y18" s="839"/>
      <c r="Z18" s="839"/>
      <c r="AA18" s="839"/>
      <c r="AB18" s="839"/>
      <c r="AC18" s="839"/>
    </row>
    <row r="19" spans="1:31" ht="24" customHeight="1">
      <c r="A19" s="841" t="s">
        <v>393</v>
      </c>
      <c r="B19" s="842"/>
      <c r="C19" s="795" t="s">
        <v>394</v>
      </c>
      <c r="D19" s="795"/>
      <c r="E19" s="795"/>
      <c r="F19" s="795"/>
      <c r="G19" s="795"/>
      <c r="H19" s="795"/>
      <c r="I19" s="829" t="s">
        <v>395</v>
      </c>
      <c r="J19" s="523"/>
      <c r="K19" s="523"/>
      <c r="L19" s="523"/>
      <c r="M19" s="523"/>
      <c r="N19" s="523"/>
      <c r="O19" s="523"/>
      <c r="P19" s="523"/>
      <c r="Q19" s="523"/>
      <c r="R19" s="523"/>
      <c r="S19" s="523"/>
      <c r="T19" s="523"/>
      <c r="U19" s="523"/>
      <c r="V19" s="523"/>
      <c r="W19" s="523"/>
      <c r="X19" s="523"/>
      <c r="Y19" s="523"/>
      <c r="Z19" s="523"/>
      <c r="AA19" s="523"/>
      <c r="AB19" s="523"/>
      <c r="AC19" s="523"/>
      <c r="AD19" s="523"/>
      <c r="AE19" s="523"/>
    </row>
    <row r="20" spans="1:31" ht="12.75" customHeight="1">
      <c r="A20" s="843"/>
      <c r="B20" s="844"/>
      <c r="C20" s="500" t="s">
        <v>396</v>
      </c>
      <c r="D20" s="501" t="s">
        <v>397</v>
      </c>
      <c r="E20" s="501" t="s">
        <v>398</v>
      </c>
      <c r="F20" s="502" t="s">
        <v>399</v>
      </c>
      <c r="G20" s="503" t="s">
        <v>400</v>
      </c>
      <c r="H20" s="502" t="s">
        <v>401</v>
      </c>
      <c r="I20" s="830"/>
      <c r="J20" s="523"/>
      <c r="K20" s="523"/>
      <c r="L20" s="523"/>
      <c r="M20" s="523"/>
      <c r="N20" s="523"/>
      <c r="O20" s="523"/>
      <c r="P20" s="523"/>
      <c r="Q20" s="523"/>
      <c r="R20" s="523"/>
      <c r="S20" s="523"/>
      <c r="T20" s="523"/>
      <c r="U20" s="523"/>
      <c r="V20" s="523"/>
      <c r="W20" s="523"/>
      <c r="X20" s="523"/>
      <c r="Y20" s="523"/>
      <c r="Z20" s="523"/>
      <c r="AA20" s="523"/>
      <c r="AB20" s="523"/>
      <c r="AC20" s="523"/>
      <c r="AD20" s="523"/>
      <c r="AE20" s="523"/>
    </row>
    <row r="21" spans="1:31" ht="12.75" customHeight="1">
      <c r="A21" s="845">
        <v>0.02</v>
      </c>
      <c r="B21" s="845"/>
      <c r="C21" s="504">
        <v>0.03</v>
      </c>
      <c r="D21" s="505">
        <v>0.1</v>
      </c>
      <c r="E21" s="505">
        <v>0.1</v>
      </c>
      <c r="F21" s="505">
        <v>0.35</v>
      </c>
      <c r="G21" s="506">
        <f>1-SUM(D21:F21)</f>
        <v>0.44999999999999996</v>
      </c>
      <c r="H21" s="507">
        <v>21.2</v>
      </c>
      <c r="I21" s="831">
        <f>1-SUM(A21,C21,C24,C27,C30,C33,C36)</f>
        <v>4.9999999999999933E-2</v>
      </c>
      <c r="J21" s="523"/>
      <c r="K21" s="523"/>
      <c r="L21" s="523"/>
      <c r="M21" s="523"/>
      <c r="N21" s="523"/>
      <c r="O21" s="523"/>
      <c r="P21" s="523"/>
      <c r="Q21" s="523"/>
      <c r="R21" s="523"/>
      <c r="S21" s="523"/>
      <c r="T21" s="523"/>
      <c r="U21" s="523"/>
      <c r="V21" s="523"/>
      <c r="W21" s="523"/>
      <c r="X21" s="523"/>
      <c r="Y21" s="523"/>
      <c r="Z21" s="523"/>
      <c r="AA21" s="523"/>
      <c r="AB21" s="523"/>
      <c r="AC21" s="523"/>
      <c r="AD21" s="523"/>
      <c r="AE21" s="523"/>
    </row>
    <row r="22" spans="1:31" ht="12.75" customHeight="1">
      <c r="A22" s="845"/>
      <c r="B22" s="845"/>
      <c r="C22" s="796" t="s">
        <v>402</v>
      </c>
      <c r="D22" s="796"/>
      <c r="E22" s="796"/>
      <c r="F22" s="796"/>
      <c r="G22" s="796"/>
      <c r="H22" s="796"/>
      <c r="I22" s="831"/>
      <c r="J22" s="523"/>
      <c r="K22" s="523"/>
      <c r="L22" s="523"/>
      <c r="M22" s="523"/>
      <c r="N22" s="523"/>
      <c r="O22" s="523"/>
      <c r="P22" s="523"/>
      <c r="Q22" s="523"/>
      <c r="R22" s="523"/>
      <c r="S22" s="523"/>
      <c r="T22" s="523"/>
      <c r="U22" s="523"/>
      <c r="V22" s="523"/>
      <c r="W22" s="523"/>
      <c r="X22" s="523"/>
      <c r="Y22" s="523"/>
      <c r="Z22" s="523"/>
      <c r="AA22" s="523"/>
      <c r="AB22" s="523"/>
      <c r="AC22" s="523"/>
      <c r="AD22" s="523"/>
      <c r="AE22" s="523"/>
    </row>
    <row r="23" spans="1:31" ht="12.75" customHeight="1">
      <c r="A23" s="845"/>
      <c r="B23" s="845"/>
      <c r="C23" s="500" t="s">
        <v>396</v>
      </c>
      <c r="D23" s="501" t="s">
        <v>397</v>
      </c>
      <c r="E23" s="501" t="s">
        <v>398</v>
      </c>
      <c r="F23" s="502" t="s">
        <v>399</v>
      </c>
      <c r="G23" s="502" t="s">
        <v>400</v>
      </c>
      <c r="H23" s="502" t="s">
        <v>401</v>
      </c>
      <c r="I23" s="831"/>
      <c r="J23" s="523"/>
      <c r="K23" s="523"/>
      <c r="L23" s="523"/>
      <c r="M23" s="523"/>
      <c r="N23" s="523"/>
      <c r="O23" s="523"/>
      <c r="P23" s="523"/>
      <c r="Q23" s="523"/>
      <c r="R23" s="523"/>
      <c r="S23" s="523"/>
      <c r="T23" s="523"/>
      <c r="U23" s="523"/>
      <c r="V23" s="523"/>
      <c r="W23" s="523"/>
      <c r="X23" s="523"/>
      <c r="Y23" s="523"/>
      <c r="Z23" s="523"/>
      <c r="AA23" s="523"/>
      <c r="AB23" s="523"/>
      <c r="AC23" s="523"/>
      <c r="AD23" s="523"/>
      <c r="AE23" s="523"/>
    </row>
    <row r="24" spans="1:31" ht="12.75" customHeight="1">
      <c r="A24" s="845"/>
      <c r="B24" s="845"/>
      <c r="C24" s="504">
        <v>0.04</v>
      </c>
      <c r="D24" s="505">
        <v>0.03</v>
      </c>
      <c r="E24" s="505">
        <v>0.02</v>
      </c>
      <c r="F24" s="505">
        <v>0.45</v>
      </c>
      <c r="G24" s="506">
        <f>1-SUM(D24:F24)</f>
        <v>0.5</v>
      </c>
      <c r="H24" s="507">
        <v>37.799999999999997</v>
      </c>
      <c r="I24" s="831"/>
      <c r="J24" s="523"/>
      <c r="K24" s="523"/>
      <c r="L24" s="523"/>
      <c r="M24" s="523"/>
      <c r="N24" s="523"/>
      <c r="O24" s="523"/>
      <c r="P24" s="523"/>
      <c r="Q24" s="523"/>
      <c r="R24" s="523"/>
      <c r="S24" s="523"/>
      <c r="T24" s="523"/>
      <c r="U24" s="523"/>
      <c r="V24" s="523"/>
      <c r="W24" s="523"/>
      <c r="X24" s="523"/>
      <c r="Y24" s="523"/>
      <c r="Z24" s="523"/>
      <c r="AA24" s="523"/>
      <c r="AB24" s="523"/>
      <c r="AC24" s="523"/>
      <c r="AD24" s="523"/>
      <c r="AE24" s="523"/>
    </row>
    <row r="25" spans="1:31" ht="12.75" customHeight="1">
      <c r="A25" s="845"/>
      <c r="B25" s="845"/>
      <c r="C25" s="796" t="s">
        <v>403</v>
      </c>
      <c r="D25" s="796"/>
      <c r="E25" s="796"/>
      <c r="F25" s="796"/>
      <c r="G25" s="796"/>
      <c r="H25" s="796"/>
      <c r="I25" s="831"/>
      <c r="J25" s="523"/>
      <c r="K25" s="523"/>
      <c r="L25" s="523"/>
      <c r="M25" s="523"/>
      <c r="N25" s="523"/>
      <c r="O25" s="523"/>
      <c r="P25" s="523"/>
      <c r="Q25" s="523"/>
      <c r="R25" s="523"/>
      <c r="S25" s="523"/>
      <c r="T25" s="523"/>
      <c r="U25" s="523"/>
      <c r="V25" s="523"/>
      <c r="W25" s="523"/>
      <c r="X25" s="523"/>
      <c r="Y25" s="523"/>
      <c r="Z25" s="523"/>
      <c r="AA25" s="523"/>
      <c r="AB25" s="523"/>
      <c r="AC25" s="523"/>
      <c r="AD25" s="523"/>
      <c r="AE25" s="523"/>
    </row>
    <row r="26" spans="1:31" ht="12.75" customHeight="1">
      <c r="A26" s="845"/>
      <c r="B26" s="845"/>
      <c r="C26" s="500" t="s">
        <v>396</v>
      </c>
      <c r="D26" s="501" t="s">
        <v>397</v>
      </c>
      <c r="E26" s="501" t="s">
        <v>398</v>
      </c>
      <c r="F26" s="502" t="s">
        <v>399</v>
      </c>
      <c r="G26" s="502" t="s">
        <v>400</v>
      </c>
      <c r="H26" s="502" t="s">
        <v>401</v>
      </c>
      <c r="I26" s="831"/>
      <c r="J26" s="523"/>
      <c r="K26" s="523"/>
      <c r="L26" s="523"/>
      <c r="M26" s="523"/>
      <c r="N26" s="523"/>
      <c r="O26" s="523"/>
      <c r="P26" s="523"/>
      <c r="Q26" s="523"/>
      <c r="R26" s="523"/>
      <c r="S26" s="523"/>
      <c r="T26" s="523"/>
      <c r="U26" s="523"/>
      <c r="V26" s="523"/>
      <c r="W26" s="523"/>
      <c r="X26" s="523"/>
      <c r="Y26" s="523"/>
      <c r="Z26" s="523"/>
      <c r="AA26" s="523"/>
      <c r="AB26" s="523"/>
      <c r="AC26" s="523"/>
      <c r="AD26" s="523"/>
      <c r="AE26" s="523"/>
    </row>
    <row r="27" spans="1:31" ht="12.75" customHeight="1">
      <c r="A27" s="845"/>
      <c r="B27" s="845"/>
      <c r="C27" s="504">
        <v>0.23</v>
      </c>
      <c r="D27" s="505">
        <v>0.1</v>
      </c>
      <c r="E27" s="505">
        <v>0.15</v>
      </c>
      <c r="F27" s="505">
        <v>0.4</v>
      </c>
      <c r="G27" s="506">
        <f>1-SUM(D27:F27)</f>
        <v>0.35</v>
      </c>
      <c r="H27" s="507">
        <v>212.17</v>
      </c>
      <c r="I27" s="831"/>
      <c r="J27" s="523"/>
      <c r="K27" s="523"/>
      <c r="L27" s="523"/>
      <c r="M27" s="523"/>
      <c r="N27" s="523"/>
      <c r="O27" s="523"/>
      <c r="P27" s="523"/>
      <c r="Q27" s="523"/>
      <c r="R27" s="523"/>
      <c r="S27" s="523"/>
      <c r="T27" s="523"/>
      <c r="U27" s="523"/>
      <c r="V27" s="523"/>
      <c r="W27" s="523"/>
      <c r="X27" s="523"/>
      <c r="Y27" s="523"/>
      <c r="Z27" s="523"/>
      <c r="AA27" s="523"/>
      <c r="AB27" s="523"/>
      <c r="AC27" s="523"/>
      <c r="AD27" s="523"/>
      <c r="AE27" s="523"/>
    </row>
    <row r="28" spans="1:31" ht="12.75" customHeight="1">
      <c r="A28" s="845"/>
      <c r="B28" s="845"/>
      <c r="C28" s="796" t="s">
        <v>404</v>
      </c>
      <c r="D28" s="796"/>
      <c r="E28" s="796"/>
      <c r="F28" s="796"/>
      <c r="G28" s="796"/>
      <c r="H28" s="796"/>
      <c r="I28" s="831"/>
      <c r="J28" s="523"/>
      <c r="K28" s="523"/>
      <c r="L28" s="523"/>
      <c r="M28" s="523"/>
      <c r="N28" s="523"/>
      <c r="O28" s="523"/>
      <c r="P28" s="523"/>
      <c r="Q28" s="523"/>
      <c r="R28" s="523"/>
      <c r="S28" s="523"/>
      <c r="T28" s="523"/>
      <c r="U28" s="523"/>
      <c r="V28" s="523"/>
      <c r="W28" s="523"/>
      <c r="X28" s="523"/>
      <c r="Y28" s="523"/>
      <c r="Z28" s="523"/>
      <c r="AA28" s="523"/>
      <c r="AB28" s="523"/>
      <c r="AC28" s="523"/>
      <c r="AD28" s="523"/>
      <c r="AE28" s="523"/>
    </row>
    <row r="29" spans="1:31" ht="12.75" customHeight="1">
      <c r="A29" s="845"/>
      <c r="B29" s="845"/>
      <c r="C29" s="500" t="s">
        <v>396</v>
      </c>
      <c r="D29" s="501" t="s">
        <v>397</v>
      </c>
      <c r="E29" s="501" t="s">
        <v>398</v>
      </c>
      <c r="F29" s="502" t="s">
        <v>399</v>
      </c>
      <c r="G29" s="502" t="s">
        <v>400</v>
      </c>
      <c r="H29" s="502" t="s">
        <v>401</v>
      </c>
      <c r="I29" s="831"/>
      <c r="J29" s="523"/>
      <c r="K29" s="523"/>
      <c r="L29" s="523"/>
      <c r="M29" s="523"/>
      <c r="N29" s="523"/>
      <c r="O29" s="523"/>
      <c r="P29" s="523"/>
      <c r="Q29" s="523"/>
      <c r="R29" s="523"/>
      <c r="S29" s="523"/>
      <c r="T29" s="523"/>
      <c r="U29" s="523"/>
      <c r="V29" s="523"/>
      <c r="W29" s="523"/>
      <c r="X29" s="523"/>
      <c r="Y29" s="523"/>
      <c r="Z29" s="523"/>
      <c r="AA29" s="523"/>
      <c r="AB29" s="523"/>
      <c r="AC29" s="523"/>
      <c r="AD29" s="523"/>
      <c r="AE29" s="523"/>
    </row>
    <row r="30" spans="1:31" ht="12.75" customHeight="1">
      <c r="A30" s="845"/>
      <c r="B30" s="845"/>
      <c r="C30" s="504">
        <v>0.28000000000000003</v>
      </c>
      <c r="D30" s="505">
        <v>0.1</v>
      </c>
      <c r="E30" s="505">
        <v>0.15</v>
      </c>
      <c r="F30" s="505">
        <v>0.35</v>
      </c>
      <c r="G30" s="506">
        <f>1-SUM(D30:F30)</f>
        <v>0.4</v>
      </c>
      <c r="H30" s="507">
        <v>272.35000000000002</v>
      </c>
      <c r="I30" s="831"/>
      <c r="J30" s="523"/>
      <c r="K30" s="523"/>
      <c r="L30" s="523"/>
      <c r="M30" s="523"/>
      <c r="N30" s="523"/>
      <c r="O30" s="523"/>
      <c r="P30" s="523"/>
      <c r="Q30" s="523"/>
      <c r="R30" s="523"/>
      <c r="S30" s="523"/>
      <c r="T30" s="523"/>
      <c r="U30" s="523"/>
      <c r="V30" s="523"/>
      <c r="W30" s="523"/>
      <c r="X30" s="523"/>
      <c r="Y30" s="523"/>
      <c r="Z30" s="523"/>
      <c r="AA30" s="523"/>
      <c r="AB30" s="523"/>
      <c r="AC30" s="523"/>
      <c r="AD30" s="523"/>
      <c r="AE30" s="523"/>
    </row>
    <row r="31" spans="1:31" ht="12.75" customHeight="1">
      <c r="A31" s="845"/>
      <c r="B31" s="845"/>
      <c r="C31" s="796" t="s">
        <v>405</v>
      </c>
      <c r="D31" s="796"/>
      <c r="E31" s="796"/>
      <c r="F31" s="796"/>
      <c r="G31" s="796"/>
      <c r="H31" s="796"/>
      <c r="I31" s="831"/>
      <c r="J31" s="523"/>
      <c r="K31" s="523"/>
      <c r="L31" s="523"/>
      <c r="M31" s="523"/>
      <c r="N31" s="523"/>
      <c r="O31" s="523"/>
      <c r="P31" s="523"/>
      <c r="Q31" s="523"/>
      <c r="R31" s="523"/>
      <c r="S31" s="523"/>
      <c r="T31" s="523"/>
      <c r="U31" s="523"/>
      <c r="V31" s="523"/>
      <c r="W31" s="523"/>
      <c r="X31" s="523"/>
      <c r="Y31" s="523"/>
      <c r="Z31" s="523"/>
      <c r="AA31" s="523"/>
      <c r="AB31" s="523"/>
      <c r="AC31" s="523"/>
      <c r="AD31" s="523"/>
      <c r="AE31" s="523"/>
    </row>
    <row r="32" spans="1:31" ht="12.75" customHeight="1">
      <c r="A32" s="845"/>
      <c r="B32" s="845"/>
      <c r="C32" s="500" t="s">
        <v>396</v>
      </c>
      <c r="D32" s="501" t="s">
        <v>397</v>
      </c>
      <c r="E32" s="501" t="s">
        <v>398</v>
      </c>
      <c r="F32" s="502" t="s">
        <v>399</v>
      </c>
      <c r="G32" s="502" t="s">
        <v>400</v>
      </c>
      <c r="H32" s="502" t="s">
        <v>401</v>
      </c>
      <c r="I32" s="831"/>
      <c r="J32" s="523"/>
      <c r="K32" s="523"/>
      <c r="L32" s="523"/>
      <c r="M32" s="523"/>
      <c r="N32" s="523"/>
      <c r="O32" s="523"/>
      <c r="P32" s="523"/>
      <c r="Q32" s="523"/>
      <c r="R32" s="523"/>
      <c r="S32" s="523"/>
      <c r="T32" s="523"/>
      <c r="U32" s="523"/>
      <c r="V32" s="523"/>
      <c r="W32" s="523"/>
      <c r="X32" s="523"/>
      <c r="Y32" s="523"/>
      <c r="Z32" s="523"/>
      <c r="AA32" s="523"/>
      <c r="AB32" s="523"/>
      <c r="AC32" s="523"/>
      <c r="AD32" s="523"/>
      <c r="AE32" s="523"/>
    </row>
    <row r="33" spans="1:31" ht="12.75" customHeight="1">
      <c r="A33" s="845"/>
      <c r="B33" s="845"/>
      <c r="C33" s="504">
        <v>0.11</v>
      </c>
      <c r="D33" s="505">
        <v>0.1</v>
      </c>
      <c r="E33" s="505">
        <v>0.1</v>
      </c>
      <c r="F33" s="505">
        <v>0.45</v>
      </c>
      <c r="G33" s="506">
        <f>1-SUM(D33:F33)</f>
        <v>0.35</v>
      </c>
      <c r="H33" s="507">
        <v>145</v>
      </c>
      <c r="I33" s="831"/>
      <c r="J33" s="523"/>
      <c r="K33" s="523"/>
      <c r="L33" s="523"/>
      <c r="M33" s="523"/>
      <c r="N33" s="523"/>
      <c r="O33" s="523"/>
      <c r="P33" s="523"/>
      <c r="Q33" s="523"/>
      <c r="R33" s="523"/>
      <c r="S33" s="523"/>
      <c r="T33" s="523"/>
      <c r="U33" s="523"/>
      <c r="V33" s="523"/>
      <c r="W33" s="523"/>
      <c r="X33" s="523"/>
      <c r="Y33" s="523"/>
      <c r="Z33" s="523"/>
      <c r="AA33" s="523"/>
      <c r="AB33" s="523"/>
      <c r="AC33" s="523"/>
      <c r="AD33" s="523"/>
      <c r="AE33" s="523"/>
    </row>
    <row r="34" spans="1:31" ht="12.75" customHeight="1">
      <c r="A34" s="845"/>
      <c r="B34" s="845"/>
      <c r="C34" s="796" t="s">
        <v>406</v>
      </c>
      <c r="D34" s="796"/>
      <c r="E34" s="796"/>
      <c r="F34" s="796"/>
      <c r="G34" s="796"/>
      <c r="H34" s="796"/>
      <c r="I34" s="831"/>
      <c r="J34" s="523"/>
      <c r="K34" s="523"/>
      <c r="L34" s="523"/>
      <c r="M34" s="523"/>
      <c r="N34" s="523"/>
      <c r="O34" s="523"/>
      <c r="P34" s="523"/>
      <c r="Q34" s="523"/>
      <c r="R34" s="523"/>
      <c r="S34" s="523"/>
      <c r="T34" s="523"/>
      <c r="U34" s="523"/>
      <c r="V34" s="523"/>
      <c r="W34" s="523"/>
      <c r="X34" s="523"/>
      <c r="Y34" s="523"/>
      <c r="Z34" s="523"/>
      <c r="AA34" s="523"/>
      <c r="AB34" s="523"/>
      <c r="AC34" s="523"/>
      <c r="AD34" s="523"/>
      <c r="AE34" s="523"/>
    </row>
    <row r="35" spans="1:31" ht="12.75" customHeight="1">
      <c r="A35" s="845"/>
      <c r="B35" s="845"/>
      <c r="C35" s="500" t="s">
        <v>396</v>
      </c>
      <c r="D35" s="501" t="s">
        <v>397</v>
      </c>
      <c r="E35" s="501" t="s">
        <v>398</v>
      </c>
      <c r="F35" s="502" t="s">
        <v>399</v>
      </c>
      <c r="G35" s="502" t="s">
        <v>400</v>
      </c>
      <c r="H35" s="502" t="s">
        <v>401</v>
      </c>
      <c r="I35" s="831"/>
      <c r="J35" s="523"/>
      <c r="K35" s="523"/>
      <c r="L35" s="523"/>
      <c r="M35" s="523"/>
      <c r="N35" s="523"/>
      <c r="O35" s="523"/>
      <c r="P35" s="523"/>
      <c r="Q35" s="523"/>
      <c r="R35" s="523"/>
      <c r="S35" s="523"/>
      <c r="T35" s="523"/>
      <c r="U35" s="523"/>
      <c r="V35" s="523"/>
      <c r="W35" s="523"/>
      <c r="X35" s="523"/>
      <c r="Y35" s="523"/>
      <c r="Z35" s="523"/>
      <c r="AA35" s="523"/>
      <c r="AB35" s="523"/>
      <c r="AC35" s="523"/>
      <c r="AD35" s="523"/>
      <c r="AE35" s="523"/>
    </row>
    <row r="36" spans="1:31" ht="12.75" customHeight="1">
      <c r="A36" s="845"/>
      <c r="B36" s="845"/>
      <c r="C36" s="504">
        <v>0.24</v>
      </c>
      <c r="D36" s="505">
        <v>0.1</v>
      </c>
      <c r="E36" s="505">
        <v>0.15</v>
      </c>
      <c r="F36" s="505">
        <v>0.45</v>
      </c>
      <c r="G36" s="506">
        <f>1-SUM(D36:F36)</f>
        <v>0.30000000000000004</v>
      </c>
      <c r="H36" s="507">
        <v>250</v>
      </c>
      <c r="I36" s="831"/>
      <c r="J36" s="523"/>
      <c r="K36" s="523"/>
      <c r="L36" s="523"/>
      <c r="M36" s="523"/>
      <c r="N36" s="523"/>
      <c r="O36" s="523"/>
      <c r="P36" s="523"/>
      <c r="Q36" s="523"/>
      <c r="R36" s="523"/>
      <c r="S36" s="523"/>
      <c r="T36" s="523"/>
      <c r="U36" s="523"/>
      <c r="V36" s="523"/>
      <c r="W36" s="523"/>
      <c r="X36" s="523"/>
      <c r="Y36" s="523"/>
      <c r="Z36" s="523"/>
      <c r="AA36" s="523"/>
      <c r="AB36" s="523"/>
      <c r="AC36" s="523"/>
      <c r="AD36" s="523"/>
      <c r="AE36" s="523"/>
    </row>
    <row r="38" spans="1:31" ht="14.25">
      <c r="A38" s="499" t="s">
        <v>407</v>
      </c>
      <c r="B38" s="499" t="s">
        <v>408</v>
      </c>
      <c r="C38" s="499"/>
      <c r="D38" s="499"/>
      <c r="E38" s="499"/>
      <c r="F38" s="499"/>
      <c r="G38" s="499"/>
      <c r="H38" s="499"/>
      <c r="I38" s="499"/>
      <c r="J38" s="499"/>
      <c r="K38" s="499"/>
      <c r="L38" s="499"/>
      <c r="M38" s="499"/>
      <c r="N38" s="499"/>
      <c r="O38" s="499"/>
      <c r="P38" s="499"/>
      <c r="Q38" s="499"/>
      <c r="R38" s="499"/>
      <c r="S38" s="499"/>
      <c r="T38" s="499"/>
      <c r="U38" s="499"/>
      <c r="V38" s="499"/>
      <c r="W38" s="499"/>
      <c r="X38" s="499"/>
      <c r="Y38" s="499"/>
      <c r="Z38" s="499"/>
      <c r="AA38" s="499"/>
    </row>
    <row r="39" spans="1:31" ht="14.25">
      <c r="B39" s="414" t="s">
        <v>409</v>
      </c>
      <c r="C39" s="414"/>
      <c r="D39" s="415"/>
      <c r="E39" s="797"/>
      <c r="F39" s="797"/>
      <c r="G39" s="797"/>
      <c r="H39" s="797"/>
      <c r="I39" s="797"/>
      <c r="J39" s="797"/>
      <c r="K39" s="414" t="s">
        <v>410</v>
      </c>
      <c r="L39" s="414"/>
      <c r="M39" s="414"/>
      <c r="N39" s="797" t="s">
        <v>411</v>
      </c>
      <c r="O39" s="797"/>
      <c r="P39" s="797"/>
      <c r="Q39" s="797"/>
      <c r="R39" s="797"/>
      <c r="S39" s="797"/>
      <c r="T39" s="797"/>
      <c r="U39" s="797"/>
      <c r="V39" s="414" t="s">
        <v>412</v>
      </c>
      <c r="W39" s="797" t="s">
        <v>413</v>
      </c>
      <c r="X39" s="797"/>
      <c r="Y39" s="797"/>
      <c r="Z39" s="797"/>
      <c r="AA39" s="414"/>
    </row>
    <row r="40" spans="1:31" ht="14.25">
      <c r="A40" s="822"/>
      <c r="B40" s="798" t="s">
        <v>414</v>
      </c>
      <c r="C40" s="799"/>
      <c r="D40" s="799"/>
      <c r="E40" s="799"/>
      <c r="F40" s="799"/>
      <c r="G40" s="799"/>
      <c r="H40" s="799"/>
      <c r="I40" s="799"/>
      <c r="J40" s="799"/>
      <c r="K40" s="832"/>
      <c r="V40" s="529"/>
      <c r="AA40" s="414"/>
    </row>
    <row r="41" spans="1:31" ht="14.25">
      <c r="A41" s="823"/>
      <c r="B41" s="417" t="s">
        <v>393</v>
      </c>
      <c r="C41" s="800" t="s">
        <v>306</v>
      </c>
      <c r="D41" s="800"/>
      <c r="E41" s="801" t="s">
        <v>334</v>
      </c>
      <c r="F41" s="802"/>
      <c r="G41" s="801" t="s">
        <v>305</v>
      </c>
      <c r="H41" s="802"/>
      <c r="I41" s="803" t="s">
        <v>215</v>
      </c>
      <c r="J41" s="800"/>
      <c r="K41" s="823"/>
      <c r="L41" s="804" t="s">
        <v>415</v>
      </c>
      <c r="M41" s="805"/>
      <c r="N41" s="805"/>
      <c r="O41" s="805"/>
      <c r="P41" s="805"/>
      <c r="Q41" s="805"/>
      <c r="R41" s="805"/>
      <c r="S41" s="805"/>
      <c r="T41" s="805"/>
      <c r="U41" s="805"/>
      <c r="V41" s="485"/>
      <c r="W41" s="806" t="s">
        <v>416</v>
      </c>
      <c r="X41" s="807"/>
      <c r="Y41" s="807"/>
      <c r="Z41" s="808"/>
      <c r="AA41" s="414"/>
    </row>
    <row r="42" spans="1:31" ht="16.5">
      <c r="A42" s="823"/>
      <c r="B42" s="417"/>
      <c r="C42" s="421">
        <v>0.05</v>
      </c>
      <c r="D42" s="422">
        <v>1.6E-2</v>
      </c>
      <c r="E42" s="421">
        <v>0.15</v>
      </c>
      <c r="F42" s="422">
        <v>4.8899999999999999E-2</v>
      </c>
      <c r="G42" s="508">
        <v>0.01</v>
      </c>
      <c r="H42" s="509">
        <v>0.22</v>
      </c>
      <c r="I42" s="510"/>
      <c r="J42" s="422"/>
      <c r="K42" s="823"/>
      <c r="L42" s="825" t="s">
        <v>417</v>
      </c>
      <c r="M42" s="836" t="s">
        <v>418</v>
      </c>
      <c r="N42" s="809" t="s">
        <v>306</v>
      </c>
      <c r="O42" s="810"/>
      <c r="P42" s="811" t="s">
        <v>307</v>
      </c>
      <c r="Q42" s="812"/>
      <c r="R42" s="811" t="s">
        <v>419</v>
      </c>
      <c r="S42" s="812"/>
      <c r="T42" s="811" t="s">
        <v>215</v>
      </c>
      <c r="U42" s="812"/>
      <c r="V42" s="485"/>
      <c r="W42" s="486" t="s">
        <v>306</v>
      </c>
      <c r="X42" s="486" t="s">
        <v>307</v>
      </c>
      <c r="Y42" s="486" t="s">
        <v>419</v>
      </c>
      <c r="Z42" s="486" t="s">
        <v>215</v>
      </c>
      <c r="AA42" s="414"/>
    </row>
    <row r="43" spans="1:31" ht="14.25">
      <c r="A43" s="823"/>
      <c r="B43" s="417"/>
      <c r="C43" s="510"/>
      <c r="D43" s="426"/>
      <c r="E43" s="510"/>
      <c r="F43" s="426"/>
      <c r="G43" s="510"/>
      <c r="H43" s="426"/>
      <c r="I43" s="510"/>
      <c r="J43" s="426"/>
      <c r="K43" s="823"/>
      <c r="L43" s="835"/>
      <c r="M43" s="837"/>
      <c r="N43" s="463" t="s">
        <v>420</v>
      </c>
      <c r="O43" s="464" t="s">
        <v>421</v>
      </c>
      <c r="P43" s="463" t="s">
        <v>420</v>
      </c>
      <c r="Q43" s="464" t="s">
        <v>421</v>
      </c>
      <c r="R43" s="463" t="s">
        <v>420</v>
      </c>
      <c r="S43" s="464" t="s">
        <v>421</v>
      </c>
      <c r="T43" s="463" t="s">
        <v>420</v>
      </c>
      <c r="U43" s="464" t="s">
        <v>421</v>
      </c>
      <c r="V43" s="485"/>
      <c r="W43" s="488">
        <f>SUM(N44,O44)+SUM(N45,O45)*H21/SUM(H21,H24,H27,H30,H33,H36)+SUM(N47,O47)*H24/SUM(H21,H24,H27,H30,H33,H36)+SUM(N49,O49)*H27/SUM(H21,H24,H27,H30,H33,H36)+SUM(N51:O51)*H30/SUM(H21,H24,H27,H30,H33,H36)+SUM(N53:O53)*H33/SUM(H21,H24,H27,H30,H33,H36)+SUM(N55:O55)*H36/SUM(H21,H24,H27,H30,H33,H36)+SUM(N57,O57)</f>
        <v>1.8643064739035928</v>
      </c>
      <c r="X43" s="488">
        <f>1/(SUM(P44,Q44)+1/SUM(P45,Q45)*C21+1/SUM(P47,Q47)*C24+1/SUM(P49,Q49)*C27+1/SUM(P51:Q51)*C30+1/SUM(P53:Q53)*C33+1/SUM(P55:Q55)*C36+SUM(P57,Q57))</f>
        <v>0.41335751295616335</v>
      </c>
      <c r="Y43" s="495">
        <f>A21*SUM(R44,S44)+C21*SUM(R45,S45)+C24*SUM(R47,S47)+C27*SUM(R49,S49)+C30*SUM(R51:S51)+C33*SUM(R53:S53)+C36*SUM(R55:S55)+I21*SUM(R57,S57)</f>
        <v>3.4190400000000017E-2</v>
      </c>
      <c r="Z43" s="495">
        <f>SUM(T45,U45)*$H$21/SUM($H$21,$H$24,$H$27,$H$30,$H$33,$H$36)+SUM(T47,U47)*$H$24/SUM($H$21,$H$24,$H$27,$H$30,$H$33,$H$36)+SUM(T49,U49)*$H$27/SUM($H$21,$H$24,$H$27,$H$30,$H$33,$H$36)+SUM(T51:U51)*$H$30/SUM($H$21,$H$24,$H$27,$H$30,$H$33,$H$36)+SUM(T53:U53)*$H$33/SUM($H$21,$H$24,$H$27,$H$30,$H$33,$H$36)+SUM(T55:U55)*$H$36/SUM($H$21,$H$24,$H$27,$H$30,$H$33,$H$36)</f>
        <v>3.0589440790695269E-2</v>
      </c>
      <c r="AA43" s="414"/>
    </row>
    <row r="44" spans="1:31" ht="14.25">
      <c r="A44" s="823"/>
      <c r="B44" s="417" t="s">
        <v>422</v>
      </c>
      <c r="C44" s="418"/>
      <c r="D44" s="418"/>
      <c r="E44" s="418"/>
      <c r="F44" s="418"/>
      <c r="G44" s="418"/>
      <c r="H44" s="418"/>
      <c r="I44" s="418"/>
      <c r="J44" s="418"/>
      <c r="K44" s="823"/>
      <c r="L44" s="462" t="s">
        <v>393</v>
      </c>
      <c r="M44" s="524"/>
      <c r="N44" s="470">
        <f>IF(O44=0,C42,0)</f>
        <v>0</v>
      </c>
      <c r="O44" s="525">
        <v>5.4999999999999997E-3</v>
      </c>
      <c r="P44" s="470">
        <f>IF(Q44=0,E42,0)</f>
        <v>0</v>
      </c>
      <c r="Q44" s="525">
        <v>4.87E-2</v>
      </c>
      <c r="R44" s="470">
        <f>IF(S44=0,G42,0)</f>
        <v>0</v>
      </c>
      <c r="S44" s="471">
        <v>-2.87E-2</v>
      </c>
      <c r="T44" s="530"/>
      <c r="U44" s="530"/>
      <c r="V44" s="531"/>
      <c r="W44" s="489"/>
      <c r="X44" s="489"/>
      <c r="Y44" s="496"/>
      <c r="Z44" s="495">
        <f>SUM(T46,U46)*$H$21/SUM($H$21,$H$24,$H$27,$H$30,$H$33,$H$36)+SUM(T48,U48)*$H$24/SUM($H$21,$H$24,$H$27,$H$30,$H$33,$H$36)+SUM(T50,U50)*$H$27/SUM($H$21,$H$24,$H$27,$H$30,$H$33,$H$36)+SUM(T52,U52)*$H$30/SUM($H$21,$H$24,$H$27,$H$30,$H$33,$H$36)+SUM(T54:U54)*$H$33/SUM($H$21,$H$24,$H$27,$H$30,$H$33,$H$36)+SUM(T56:U56)*$H$36/SUM($H$21,$H$24,$H$27,$H$30,$H$33,$H$36)</f>
        <v>3.1658616501179765E-2</v>
      </c>
      <c r="AA44" s="414"/>
    </row>
    <row r="45" spans="1:31" ht="14.25" outlineLevel="2">
      <c r="A45" s="823"/>
      <c r="B45" s="825" t="s">
        <v>394</v>
      </c>
      <c r="C45" s="418"/>
      <c r="D45" s="418"/>
      <c r="E45" s="418"/>
      <c r="F45" s="418"/>
      <c r="G45" s="418"/>
      <c r="H45" s="418"/>
      <c r="I45" s="418"/>
      <c r="J45" s="418"/>
      <c r="K45" s="823"/>
      <c r="L45" s="526" t="s">
        <v>423</v>
      </c>
      <c r="M45" s="524"/>
      <c r="N45" s="470">
        <f>IF(O45=0,C47,0)</f>
        <v>0</v>
      </c>
      <c r="O45" s="471">
        <v>1.3207</v>
      </c>
      <c r="P45" s="470">
        <f>IF(Q45=0,E47,0)</f>
        <v>0</v>
      </c>
      <c r="Q45" s="471">
        <v>0.28339999999999999</v>
      </c>
      <c r="R45" s="470">
        <f>IF(S45=0,G47,0)</f>
        <v>0</v>
      </c>
      <c r="S45" s="471">
        <v>0.25</v>
      </c>
      <c r="T45" s="470">
        <v>0</v>
      </c>
      <c r="U45" s="471">
        <v>0</v>
      </c>
      <c r="V45" s="531"/>
      <c r="W45" s="490"/>
      <c r="X45" s="490"/>
      <c r="Y45" s="498"/>
      <c r="Z45" s="498"/>
      <c r="AA45" s="414"/>
    </row>
    <row r="46" spans="1:31" ht="14.25" outlineLevel="2">
      <c r="A46" s="823"/>
      <c r="B46" s="826"/>
      <c r="C46" s="800" t="s">
        <v>359</v>
      </c>
      <c r="D46" s="800"/>
      <c r="E46" s="801" t="s">
        <v>335</v>
      </c>
      <c r="F46" s="802"/>
      <c r="G46" s="801" t="s">
        <v>424</v>
      </c>
      <c r="H46" s="802"/>
      <c r="I46" s="803" t="s">
        <v>425</v>
      </c>
      <c r="J46" s="800"/>
      <c r="K46" s="823"/>
      <c r="L46" s="468"/>
      <c r="M46" s="524"/>
      <c r="T46" s="470">
        <v>0</v>
      </c>
      <c r="U46" s="471">
        <v>0</v>
      </c>
      <c r="V46" s="485"/>
      <c r="W46" s="414"/>
      <c r="X46" s="414"/>
      <c r="Y46" s="414"/>
      <c r="Z46" s="414"/>
      <c r="AA46" s="414"/>
    </row>
    <row r="47" spans="1:31" ht="14.25" outlineLevel="2">
      <c r="A47" s="824"/>
      <c r="B47" s="827"/>
      <c r="C47" s="510">
        <f>迭代模型!$W$26</f>
        <v>1.9105668999999998</v>
      </c>
      <c r="D47" s="422"/>
      <c r="E47" s="510">
        <f>迭代模型!$X$26</f>
        <v>0.39973516000000009</v>
      </c>
      <c r="F47" s="422"/>
      <c r="G47" s="511">
        <f>迭代模型!$Y$26</f>
        <v>4.8864999999999999E-2</v>
      </c>
      <c r="H47" s="426"/>
      <c r="I47" s="511">
        <f>迭代模型!$Z$26</f>
        <v>3.1296387270399996E-2</v>
      </c>
      <c r="J47" s="527" t="s">
        <v>426</v>
      </c>
      <c r="K47" s="823"/>
      <c r="L47" s="526" t="s">
        <v>427</v>
      </c>
      <c r="M47" s="524"/>
      <c r="N47" s="470">
        <f>IF(O47=0,C50,0)</f>
        <v>0</v>
      </c>
      <c r="O47" s="471">
        <v>0.37030000000000002</v>
      </c>
      <c r="P47" s="470">
        <f>IF(Q47=0,E50,0)</f>
        <v>0</v>
      </c>
      <c r="Q47" s="471">
        <v>0.45490000000000003</v>
      </c>
      <c r="R47" s="470">
        <f>IF(S47=0,G50,0)</f>
        <v>0</v>
      </c>
      <c r="S47" s="471">
        <v>-8.2799999999999999E-2</v>
      </c>
      <c r="T47" s="470">
        <f>IF(U47=0,I50,0)</f>
        <v>3.1296387270399996E-2</v>
      </c>
      <c r="U47" s="471">
        <v>0</v>
      </c>
      <c r="V47" s="485"/>
      <c r="W47" s="414"/>
      <c r="X47" s="414"/>
      <c r="Y47" s="414"/>
      <c r="Z47" s="414"/>
      <c r="AA47" s="414"/>
    </row>
    <row r="48" spans="1:31" ht="14.25" outlineLevel="2">
      <c r="A48" s="824"/>
      <c r="B48" s="828"/>
      <c r="C48" s="512"/>
      <c r="D48" s="512"/>
      <c r="E48" s="512"/>
      <c r="F48" s="512"/>
      <c r="G48" s="512"/>
      <c r="H48" s="512"/>
      <c r="I48" s="511">
        <f>迭代模型!$Z$28</f>
        <v>3.1736589001599994E-2</v>
      </c>
      <c r="J48" s="527" t="s">
        <v>428</v>
      </c>
      <c r="K48" s="823"/>
      <c r="L48" s="468"/>
      <c r="M48" s="524"/>
      <c r="T48" s="470">
        <f>IF(U48=0,I51,0)</f>
        <v>0</v>
      </c>
      <c r="U48" s="471">
        <v>4.7600000000000003E-2</v>
      </c>
      <c r="V48" s="485"/>
      <c r="W48" s="414"/>
      <c r="X48" s="414"/>
      <c r="Y48" s="414"/>
      <c r="Z48" s="414"/>
      <c r="AA48" s="414"/>
    </row>
    <row r="49" spans="1:27" ht="14.25" outlineLevel="2">
      <c r="A49" s="824"/>
      <c r="B49" s="513" t="s">
        <v>402</v>
      </c>
      <c r="C49" s="813" t="s">
        <v>360</v>
      </c>
      <c r="D49" s="814"/>
      <c r="E49" s="813" t="s">
        <v>336</v>
      </c>
      <c r="F49" s="814"/>
      <c r="G49" s="813" t="s">
        <v>429</v>
      </c>
      <c r="H49" s="814"/>
      <c r="I49" s="813" t="s">
        <v>430</v>
      </c>
      <c r="J49" s="814"/>
      <c r="K49" s="823"/>
      <c r="L49" s="526" t="s">
        <v>431</v>
      </c>
      <c r="M49" s="524"/>
      <c r="N49" s="470">
        <f>IF(O49=0,C53,0)</f>
        <v>1.9105668999999998</v>
      </c>
      <c r="O49" s="471">
        <v>0</v>
      </c>
      <c r="P49" s="470">
        <f>IF(Q49=0,E53,0)</f>
        <v>0.39973516000000009</v>
      </c>
      <c r="Q49" s="471">
        <v>0</v>
      </c>
      <c r="R49" s="470">
        <f>IF(S49=0,G53,0)</f>
        <v>4.8864999999999999E-2</v>
      </c>
      <c r="S49" s="471">
        <v>0</v>
      </c>
      <c r="T49" s="470">
        <f>IF(U49=0,I53,0)</f>
        <v>3.1296387270399996E-2</v>
      </c>
      <c r="U49" s="471">
        <v>0</v>
      </c>
      <c r="V49" s="485"/>
      <c r="W49" s="414"/>
      <c r="X49" s="414"/>
      <c r="Y49" s="414"/>
      <c r="Z49" s="414"/>
      <c r="AA49" s="497"/>
    </row>
    <row r="50" spans="1:27" ht="14.25" outlineLevel="2">
      <c r="A50" s="824"/>
      <c r="B50" s="827"/>
      <c r="C50" s="510">
        <f>迭代模型!$W$26</f>
        <v>1.9105668999999998</v>
      </c>
      <c r="D50" s="422"/>
      <c r="E50" s="510">
        <f>迭代模型!$X$26</f>
        <v>0.39973516000000009</v>
      </c>
      <c r="F50" s="422"/>
      <c r="G50" s="511">
        <f>迭代模型!$Y$26</f>
        <v>4.8864999999999999E-2</v>
      </c>
      <c r="H50" s="426"/>
      <c r="I50" s="511">
        <f>迭代模型!$Z$26</f>
        <v>3.1296387270399996E-2</v>
      </c>
      <c r="J50" s="527" t="s">
        <v>426</v>
      </c>
      <c r="K50" s="823"/>
      <c r="L50" s="468"/>
      <c r="M50" s="524"/>
      <c r="T50" s="470">
        <f>IF(U50=0,I54,0)</f>
        <v>3.1736589001599994E-2</v>
      </c>
      <c r="U50" s="471">
        <v>0</v>
      </c>
      <c r="V50" s="485"/>
      <c r="AA50" s="497"/>
    </row>
    <row r="51" spans="1:27" ht="14.25" outlineLevel="2">
      <c r="A51" s="824"/>
      <c r="B51" s="828"/>
      <c r="C51" s="512"/>
      <c r="D51" s="512"/>
      <c r="E51" s="512"/>
      <c r="F51" s="512"/>
      <c r="G51" s="512"/>
      <c r="H51" s="512"/>
      <c r="I51" s="511">
        <f>迭代模型!$Z$28</f>
        <v>3.1736589001599994E-2</v>
      </c>
      <c r="J51" s="527" t="s">
        <v>428</v>
      </c>
      <c r="K51" s="823"/>
      <c r="L51" s="526" t="s">
        <v>432</v>
      </c>
      <c r="M51" s="524"/>
      <c r="N51" s="470">
        <f>IF(O51=0,C56,0)</f>
        <v>1.9105668999999998</v>
      </c>
      <c r="O51" s="471">
        <v>0</v>
      </c>
      <c r="P51" s="470">
        <f>IF(Q51=0,E56,0)</f>
        <v>0.39973516000000009</v>
      </c>
      <c r="Q51" s="471">
        <v>0</v>
      </c>
      <c r="R51" s="470">
        <f>IF(S51=0,G56,0)</f>
        <v>4.8864999999999999E-2</v>
      </c>
      <c r="S51" s="471">
        <v>0</v>
      </c>
      <c r="T51" s="470">
        <f>IF(U51=0,I56,0)</f>
        <v>3.1296387270399996E-2</v>
      </c>
      <c r="U51" s="471">
        <v>0</v>
      </c>
      <c r="V51" s="485"/>
      <c r="AA51" s="414"/>
    </row>
    <row r="52" spans="1:27" ht="14.25" outlineLevel="2">
      <c r="A52" s="824"/>
      <c r="B52" s="514" t="s">
        <v>403</v>
      </c>
      <c r="C52" s="815" t="s">
        <v>361</v>
      </c>
      <c r="D52" s="815"/>
      <c r="E52" s="815" t="s">
        <v>337</v>
      </c>
      <c r="F52" s="815"/>
      <c r="G52" s="813" t="s">
        <v>433</v>
      </c>
      <c r="H52" s="814"/>
      <c r="I52" s="815" t="s">
        <v>434</v>
      </c>
      <c r="J52" s="815"/>
      <c r="K52" s="823"/>
      <c r="L52" s="468"/>
      <c r="M52" s="524"/>
      <c r="T52" s="470">
        <f>IF(U52=0,I57,0)</f>
        <v>3.1736589001599994E-2</v>
      </c>
      <c r="U52" s="471">
        <v>0</v>
      </c>
      <c r="V52" s="485"/>
      <c r="AA52" s="414"/>
    </row>
    <row r="53" spans="1:27" ht="14.25" outlineLevel="2">
      <c r="A53" s="823"/>
      <c r="B53" s="515"/>
      <c r="C53" s="510">
        <f>迭代模型!$W$26</f>
        <v>1.9105668999999998</v>
      </c>
      <c r="D53" s="422"/>
      <c r="E53" s="510">
        <f>迭代模型!$X$26</f>
        <v>0.39973516000000009</v>
      </c>
      <c r="F53" s="422"/>
      <c r="G53" s="511">
        <f>迭代模型!$Y$26</f>
        <v>4.8864999999999999E-2</v>
      </c>
      <c r="H53" s="426"/>
      <c r="I53" s="511">
        <f>迭代模型!$Z$26</f>
        <v>3.1296387270399996E-2</v>
      </c>
      <c r="J53" s="527" t="s">
        <v>426</v>
      </c>
      <c r="K53" s="833"/>
      <c r="L53" s="526" t="s">
        <v>435</v>
      </c>
      <c r="M53" s="524"/>
      <c r="N53" s="470">
        <f>IF(O53=0,C59,0)</f>
        <v>1.9105668999999998</v>
      </c>
      <c r="O53" s="471">
        <v>0</v>
      </c>
      <c r="P53" s="470">
        <f>IF(Q53=0,E59,0)</f>
        <v>0.39973516000000009</v>
      </c>
      <c r="Q53" s="471">
        <v>0</v>
      </c>
      <c r="R53" s="470">
        <f>IF(S53=0,G59,0)</f>
        <v>4.8864999999999999E-2</v>
      </c>
      <c r="S53" s="471">
        <v>0</v>
      </c>
      <c r="T53" s="470">
        <f>IF(U53=0,I59,0)</f>
        <v>3.1296387270399996E-2</v>
      </c>
      <c r="U53" s="471">
        <v>0</v>
      </c>
      <c r="V53" s="492"/>
      <c r="AA53" s="414"/>
    </row>
    <row r="54" spans="1:27" ht="14.25" outlineLevel="2">
      <c r="A54" s="823"/>
      <c r="B54" s="516"/>
      <c r="C54" s="517"/>
      <c r="D54" s="443"/>
      <c r="E54" s="518"/>
      <c r="F54" s="519"/>
      <c r="G54" s="520"/>
      <c r="H54" s="429"/>
      <c r="I54" s="511">
        <f>迭代模型!$Z$28</f>
        <v>3.1736589001599994E-2</v>
      </c>
      <c r="J54" s="527" t="s">
        <v>428</v>
      </c>
      <c r="K54" s="416"/>
      <c r="L54" s="468"/>
      <c r="M54" s="524"/>
      <c r="T54" s="470">
        <f>IF(U54=0,I60,0)</f>
        <v>3.1736589001599994E-2</v>
      </c>
      <c r="U54" s="471">
        <v>0</v>
      </c>
      <c r="V54" s="493"/>
      <c r="AA54" s="414"/>
    </row>
    <row r="55" spans="1:27" ht="14.25" outlineLevel="2">
      <c r="A55" s="823"/>
      <c r="B55" s="514" t="s">
        <v>404</v>
      </c>
      <c r="C55" s="815" t="s">
        <v>362</v>
      </c>
      <c r="D55" s="815"/>
      <c r="E55" s="815" t="s">
        <v>338</v>
      </c>
      <c r="F55" s="815"/>
      <c r="G55" s="813" t="s">
        <v>436</v>
      </c>
      <c r="H55" s="814"/>
      <c r="I55" s="815" t="s">
        <v>437</v>
      </c>
      <c r="J55" s="815"/>
      <c r="K55" s="416"/>
      <c r="L55" s="526" t="s">
        <v>438</v>
      </c>
      <c r="M55" s="524"/>
      <c r="N55" s="470">
        <f>IF(O55=0,C62,0)</f>
        <v>1.9105668999999998</v>
      </c>
      <c r="O55" s="471">
        <v>0</v>
      </c>
      <c r="P55" s="470">
        <f>IF(Q55=0,E62,0)</f>
        <v>0.39973516000000009</v>
      </c>
      <c r="Q55" s="471">
        <v>0</v>
      </c>
      <c r="R55" s="470">
        <f>IF(S55=0,G62,0)</f>
        <v>4.8864999999999999E-2</v>
      </c>
      <c r="S55" s="471">
        <v>0</v>
      </c>
      <c r="T55" s="470">
        <f>IF(U55=0,I62,0)</f>
        <v>3.1296387270399996E-2</v>
      </c>
      <c r="U55" s="471">
        <v>0</v>
      </c>
      <c r="V55" s="493"/>
      <c r="AA55" s="414"/>
    </row>
    <row r="56" spans="1:27" ht="14.25" outlineLevel="2">
      <c r="A56" s="823"/>
      <c r="B56" s="516"/>
      <c r="C56" s="510">
        <f>迭代模型!$W$26</f>
        <v>1.9105668999999998</v>
      </c>
      <c r="D56" s="443"/>
      <c r="E56" s="510">
        <f>迭代模型!$X$26</f>
        <v>0.39973516000000009</v>
      </c>
      <c r="F56" s="519"/>
      <c r="G56" s="521">
        <f>迭代模型!$Y$26</f>
        <v>4.8864999999999999E-2</v>
      </c>
      <c r="H56" s="429"/>
      <c r="I56" s="511">
        <f>迭代模型!$Z$26</f>
        <v>3.1296387270399996E-2</v>
      </c>
      <c r="J56" s="527" t="s">
        <v>426</v>
      </c>
      <c r="K56" s="416"/>
      <c r="L56" s="468"/>
      <c r="M56" s="524"/>
      <c r="T56" s="470">
        <f>IF(U56=0,I63,0)</f>
        <v>3.1736589001599994E-2</v>
      </c>
      <c r="U56" s="471">
        <v>0</v>
      </c>
      <c r="V56" s="493"/>
      <c r="AA56" s="414"/>
    </row>
    <row r="57" spans="1:27" ht="14.25" outlineLevel="2">
      <c r="A57" s="823"/>
      <c r="B57" s="516"/>
      <c r="C57" s="517"/>
      <c r="D57" s="443"/>
      <c r="E57" s="518"/>
      <c r="F57" s="519"/>
      <c r="G57" s="518"/>
      <c r="H57" s="429"/>
      <c r="I57" s="511">
        <f>迭代模型!$Z$28</f>
        <v>3.1736589001599994E-2</v>
      </c>
      <c r="J57" s="527" t="s">
        <v>428</v>
      </c>
      <c r="K57" s="416"/>
      <c r="L57" s="528" t="s">
        <v>395</v>
      </c>
      <c r="M57" s="524"/>
      <c r="N57" s="470">
        <f>IF(O57=0,C65,0)</f>
        <v>2.3599999999999999E-2</v>
      </c>
      <c r="O57" s="471">
        <v>0</v>
      </c>
      <c r="P57" s="470">
        <f>IF(Q57=0,E65,0)</f>
        <v>2.53E-2</v>
      </c>
      <c r="Q57" s="471">
        <v>0</v>
      </c>
      <c r="R57" s="470">
        <f>IF(S57=0,INDEX(G65:G65,$M$57),0)</f>
        <v>-0.22894999999999999</v>
      </c>
      <c r="S57" s="471">
        <v>0</v>
      </c>
      <c r="T57" s="532"/>
      <c r="U57" s="532"/>
      <c r="V57" s="493"/>
      <c r="AA57" s="414"/>
    </row>
    <row r="58" spans="1:27" ht="14.25" outlineLevel="2">
      <c r="A58" s="823"/>
      <c r="B58" s="514" t="s">
        <v>405</v>
      </c>
      <c r="C58" s="815" t="s">
        <v>363</v>
      </c>
      <c r="D58" s="815"/>
      <c r="E58" s="815" t="s">
        <v>339</v>
      </c>
      <c r="F58" s="815"/>
      <c r="G58" s="813" t="s">
        <v>439</v>
      </c>
      <c r="H58" s="814"/>
      <c r="I58" s="815" t="s">
        <v>440</v>
      </c>
      <c r="J58" s="815"/>
      <c r="K58" s="416"/>
      <c r="V58" s="493"/>
      <c r="AA58" s="414"/>
    </row>
    <row r="59" spans="1:27" ht="14.25" outlineLevel="2">
      <c r="A59" s="823"/>
      <c r="B59" s="516"/>
      <c r="C59" s="510">
        <f>迭代模型!$W$26</f>
        <v>1.9105668999999998</v>
      </c>
      <c r="D59" s="443"/>
      <c r="E59" s="510">
        <f>迭代模型!$X$26</f>
        <v>0.39973516000000009</v>
      </c>
      <c r="F59" s="519"/>
      <c r="G59" s="521">
        <f>迭代模型!$Y$26</f>
        <v>4.8864999999999999E-2</v>
      </c>
      <c r="H59" s="429"/>
      <c r="I59" s="511">
        <f>迭代模型!$Z$26</f>
        <v>3.1296387270399996E-2</v>
      </c>
      <c r="J59" s="527" t="s">
        <v>426</v>
      </c>
      <c r="K59" s="416"/>
      <c r="V59" s="493"/>
      <c r="AA59" s="414"/>
    </row>
    <row r="60" spans="1:27" ht="14.25" outlineLevel="2">
      <c r="A60" s="823"/>
      <c r="B60" s="516"/>
      <c r="C60" s="517"/>
      <c r="D60" s="443"/>
      <c r="E60" s="518"/>
      <c r="F60" s="519"/>
      <c r="G60" s="518"/>
      <c r="H60" s="429"/>
      <c r="I60" s="511">
        <f>迭代模型!$Z$28</f>
        <v>3.1736589001599994E-2</v>
      </c>
      <c r="J60" s="527" t="s">
        <v>428</v>
      </c>
      <c r="K60" s="416"/>
      <c r="V60" s="493"/>
      <c r="AA60" s="414"/>
    </row>
    <row r="61" spans="1:27" ht="14.25" outlineLevel="2">
      <c r="A61" s="823"/>
      <c r="B61" s="514" t="s">
        <v>406</v>
      </c>
      <c r="C61" s="815" t="s">
        <v>364</v>
      </c>
      <c r="D61" s="815"/>
      <c r="E61" s="815" t="s">
        <v>340</v>
      </c>
      <c r="F61" s="815"/>
      <c r="G61" s="813" t="s">
        <v>441</v>
      </c>
      <c r="H61" s="814"/>
      <c r="I61" s="815" t="s">
        <v>442</v>
      </c>
      <c r="J61" s="815"/>
      <c r="K61" s="416"/>
      <c r="V61" s="493"/>
      <c r="AA61" s="414"/>
    </row>
    <row r="62" spans="1:27" ht="14.25" outlineLevel="2">
      <c r="A62" s="823"/>
      <c r="B62" s="516"/>
      <c r="C62" s="510">
        <f>迭代模型!$W$26</f>
        <v>1.9105668999999998</v>
      </c>
      <c r="D62" s="443"/>
      <c r="E62" s="510">
        <f>迭代模型!$X$26</f>
        <v>0.39973516000000009</v>
      </c>
      <c r="F62" s="519"/>
      <c r="G62" s="521">
        <f>迭代模型!$Y$26</f>
        <v>4.8864999999999999E-2</v>
      </c>
      <c r="H62" s="429"/>
      <c r="I62" s="511">
        <f>迭代模型!$Z$26</f>
        <v>3.1296387270399996E-2</v>
      </c>
      <c r="J62" s="527" t="s">
        <v>426</v>
      </c>
      <c r="K62" s="416"/>
      <c r="V62" s="493"/>
      <c r="AA62" s="414"/>
    </row>
    <row r="63" spans="1:27" ht="14.25" outlineLevel="2">
      <c r="A63" s="823"/>
      <c r="B63" s="516"/>
      <c r="C63" s="517"/>
      <c r="D63" s="443"/>
      <c r="E63" s="518"/>
      <c r="F63" s="519"/>
      <c r="G63" s="518"/>
      <c r="H63" s="429"/>
      <c r="I63" s="511">
        <f>迭代模型!$Z$28</f>
        <v>3.1736589001599994E-2</v>
      </c>
      <c r="J63" s="527" t="s">
        <v>428</v>
      </c>
      <c r="K63" s="416"/>
      <c r="V63" s="493"/>
      <c r="AA63" s="414"/>
    </row>
    <row r="64" spans="1:27" ht="28.5" outlineLevel="2">
      <c r="A64" s="823"/>
      <c r="B64" s="522" t="s">
        <v>395</v>
      </c>
      <c r="C64" s="816" t="s">
        <v>306</v>
      </c>
      <c r="D64" s="816"/>
      <c r="E64" s="817" t="s">
        <v>341</v>
      </c>
      <c r="F64" s="818"/>
      <c r="G64" s="819" t="s">
        <v>419</v>
      </c>
      <c r="H64" s="820"/>
      <c r="I64" s="821" t="s">
        <v>215</v>
      </c>
      <c r="J64" s="816"/>
      <c r="K64" s="478"/>
      <c r="V64" s="493"/>
      <c r="AA64" s="414"/>
    </row>
    <row r="65" spans="1:27" ht="14.25" outlineLevel="2">
      <c r="A65" s="414"/>
      <c r="B65" s="417"/>
      <c r="C65" s="421">
        <v>2.3599999999999999E-2</v>
      </c>
      <c r="D65" s="422">
        <v>1.11E-2</v>
      </c>
      <c r="E65" s="421">
        <v>2.53E-2</v>
      </c>
      <c r="F65" s="422">
        <v>1.77E-2</v>
      </c>
      <c r="G65" s="421">
        <v>-0.22894999999999999</v>
      </c>
      <c r="H65" s="422">
        <v>0.23457700000000001</v>
      </c>
      <c r="I65" s="510"/>
      <c r="J65" s="422"/>
      <c r="K65" s="479"/>
    </row>
    <row r="66" spans="1:27" ht="14.25" outlineLevel="2">
      <c r="A66" s="414"/>
      <c r="B66" s="417"/>
      <c r="C66" s="510"/>
      <c r="D66" s="426"/>
      <c r="E66" s="510"/>
      <c r="F66" s="426"/>
      <c r="G66" s="510"/>
      <c r="H66" s="426"/>
      <c r="I66" s="510"/>
      <c r="J66" s="426"/>
      <c r="K66" s="834"/>
    </row>
    <row r="67" spans="1:27" ht="14.25" outlineLevel="2">
      <c r="A67" s="414"/>
      <c r="B67" s="446" t="s">
        <v>443</v>
      </c>
      <c r="C67" s="447" t="s">
        <v>444</v>
      </c>
      <c r="D67" s="448" t="s">
        <v>445</v>
      </c>
      <c r="E67" s="449" t="s">
        <v>444</v>
      </c>
      <c r="F67" s="448" t="s">
        <v>446</v>
      </c>
      <c r="G67" s="533" t="s">
        <v>444</v>
      </c>
      <c r="H67" s="451" t="s">
        <v>447</v>
      </c>
      <c r="I67" s="448"/>
      <c r="J67" s="534"/>
      <c r="K67" s="834"/>
      <c r="W67" s="414"/>
      <c r="X67" s="414"/>
      <c r="Y67" s="414"/>
      <c r="Z67" s="414"/>
    </row>
    <row r="68" spans="1:27" ht="14.25" outlineLevel="2">
      <c r="A68" s="414"/>
      <c r="K68" s="479"/>
      <c r="W68" s="414"/>
      <c r="X68" s="414"/>
      <c r="Y68" s="414"/>
      <c r="Z68" s="414"/>
    </row>
    <row r="69" spans="1:27" ht="14.25" outlineLevel="2">
      <c r="A69" s="414"/>
      <c r="K69" s="479"/>
      <c r="W69" s="414"/>
      <c r="X69" s="414"/>
      <c r="Y69" s="414"/>
      <c r="Z69" s="414"/>
    </row>
    <row r="70" spans="1:27" ht="14.25" outlineLevel="2">
      <c r="A70" s="414"/>
      <c r="K70" s="479"/>
      <c r="W70" s="414"/>
      <c r="X70" s="414"/>
      <c r="Y70" s="414"/>
      <c r="Z70" s="414"/>
    </row>
    <row r="71" spans="1:27" ht="14.25" outlineLevel="2">
      <c r="A71" s="414"/>
      <c r="K71" s="479"/>
      <c r="W71" s="414"/>
      <c r="X71" s="414"/>
      <c r="Y71" s="414"/>
      <c r="Z71" s="414"/>
    </row>
    <row r="72" spans="1:27" ht="14.25">
      <c r="A72" s="414"/>
      <c r="K72" s="479"/>
      <c r="V72" s="479"/>
      <c r="W72" s="414"/>
      <c r="X72" s="414"/>
      <c r="Y72" s="414"/>
      <c r="Z72" s="414"/>
      <c r="AA72" s="414"/>
    </row>
    <row r="73" spans="1:27" ht="14.25" outlineLevel="1">
      <c r="A73" s="414"/>
      <c r="K73" s="479"/>
      <c r="V73" s="479"/>
      <c r="W73" s="414"/>
      <c r="X73" s="414"/>
      <c r="Y73" s="414"/>
      <c r="Z73" s="414"/>
      <c r="AA73" s="414"/>
    </row>
    <row r="74" spans="1:27" ht="14.25" outlineLevel="1">
      <c r="A74" s="414"/>
      <c r="K74" s="479"/>
      <c r="L74" s="535"/>
      <c r="M74" s="535"/>
      <c r="N74" s="535"/>
      <c r="O74" s="535"/>
      <c r="P74" s="535"/>
      <c r="Q74" s="535"/>
      <c r="R74" s="535"/>
      <c r="V74" s="479"/>
      <c r="W74" s="414"/>
      <c r="X74" s="414"/>
      <c r="Y74" s="414"/>
      <c r="Z74" s="414"/>
      <c r="AA74" s="414"/>
    </row>
    <row r="75" spans="1:27" ht="14.25" outlineLevel="1">
      <c r="A75" s="414"/>
      <c r="K75" s="479"/>
      <c r="L75" s="536"/>
      <c r="M75" s="536"/>
      <c r="N75" s="536"/>
      <c r="O75" s="536"/>
      <c r="P75" s="536"/>
      <c r="Q75" s="536"/>
      <c r="R75" s="536"/>
      <c r="V75" s="479"/>
      <c r="W75" s="414"/>
      <c r="X75" s="414"/>
      <c r="Y75" s="414"/>
      <c r="Z75" s="414"/>
      <c r="AA75" s="414"/>
    </row>
    <row r="76" spans="1:27" ht="14.25" outlineLevel="1">
      <c r="A76" s="414"/>
      <c r="K76" s="479"/>
      <c r="L76" s="536"/>
      <c r="M76" s="536"/>
      <c r="N76" s="536"/>
      <c r="O76" s="536"/>
      <c r="P76" s="536"/>
      <c r="Q76" s="536"/>
      <c r="R76" s="536"/>
      <c r="V76" s="479"/>
      <c r="W76" s="414"/>
      <c r="X76" s="414"/>
      <c r="Y76" s="414"/>
      <c r="Z76" s="414"/>
      <c r="AA76" s="414"/>
    </row>
    <row r="77" spans="1:27" ht="14.25" outlineLevel="1">
      <c r="A77" s="414"/>
      <c r="K77" s="479"/>
      <c r="L77" s="536"/>
      <c r="M77" s="536"/>
      <c r="N77" s="536"/>
      <c r="O77" s="536"/>
      <c r="P77" s="536"/>
      <c r="Q77" s="536"/>
      <c r="R77" s="536"/>
      <c r="V77" s="479"/>
      <c r="W77" s="414"/>
      <c r="X77" s="414"/>
      <c r="Y77" s="414"/>
      <c r="Z77" s="414"/>
      <c r="AA77" s="414"/>
    </row>
    <row r="78" spans="1:27" ht="14.25" outlineLevel="1">
      <c r="A78" s="414"/>
      <c r="K78" s="479"/>
      <c r="L78" s="536"/>
      <c r="M78" s="536"/>
      <c r="N78" s="536"/>
      <c r="O78" s="536"/>
      <c r="P78" s="536"/>
      <c r="Q78" s="536"/>
      <c r="R78" s="536"/>
      <c r="V78" s="479"/>
      <c r="W78" s="414"/>
      <c r="X78" s="414"/>
      <c r="Y78" s="414"/>
      <c r="Z78" s="414"/>
      <c r="AA78" s="414"/>
    </row>
    <row r="79" spans="1:27" ht="14.25" outlineLevel="1">
      <c r="A79" s="414"/>
      <c r="K79" s="479"/>
      <c r="L79" s="536"/>
      <c r="M79" s="536"/>
      <c r="N79" s="536"/>
      <c r="O79" s="536"/>
      <c r="P79" s="536"/>
      <c r="Q79" s="536"/>
      <c r="R79" s="536"/>
      <c r="V79" s="479"/>
      <c r="W79" s="414"/>
      <c r="X79" s="414"/>
      <c r="Y79" s="414"/>
      <c r="Z79" s="414"/>
      <c r="AA79" s="414"/>
    </row>
    <row r="80" spans="1:27" ht="14.25" outlineLevel="1">
      <c r="A80" s="414"/>
      <c r="K80" s="479"/>
      <c r="L80" s="536"/>
      <c r="M80" s="536"/>
      <c r="N80" s="536"/>
      <c r="O80" s="536"/>
      <c r="P80" s="536"/>
      <c r="Q80" s="536"/>
      <c r="R80" s="536"/>
      <c r="V80" s="479"/>
      <c r="W80" s="414"/>
      <c r="X80" s="414"/>
      <c r="Y80" s="414"/>
      <c r="Z80" s="414"/>
      <c r="AA80" s="414"/>
    </row>
    <row r="81" spans="1:27" ht="14.25" outlineLevel="1">
      <c r="A81" s="414"/>
      <c r="K81" s="479"/>
      <c r="L81" s="536"/>
      <c r="M81" s="536"/>
      <c r="N81" s="536"/>
      <c r="O81" s="536"/>
      <c r="P81" s="536"/>
      <c r="Q81" s="536"/>
      <c r="R81" s="536"/>
      <c r="V81" s="479"/>
      <c r="W81" s="414"/>
      <c r="X81" s="414"/>
      <c r="Y81" s="414"/>
      <c r="Z81" s="414"/>
      <c r="AA81" s="414"/>
    </row>
    <row r="82" spans="1:27" ht="14.25" outlineLevel="1">
      <c r="A82" s="414"/>
      <c r="K82" s="479"/>
      <c r="L82" s="536"/>
      <c r="M82" s="536"/>
      <c r="N82" s="536"/>
      <c r="O82" s="536"/>
      <c r="P82" s="536"/>
      <c r="Q82" s="536"/>
      <c r="R82" s="536"/>
      <c r="V82" s="479"/>
      <c r="W82" s="414"/>
      <c r="X82" s="414"/>
      <c r="Y82" s="414"/>
      <c r="Z82" s="414"/>
      <c r="AA82" s="414"/>
    </row>
    <row r="83" spans="1:27" ht="14.25" outlineLevel="1">
      <c r="A83" s="414"/>
      <c r="K83" s="479"/>
      <c r="L83" s="536"/>
      <c r="M83" s="536"/>
      <c r="N83" s="536"/>
      <c r="O83" s="536"/>
      <c r="P83" s="536"/>
      <c r="Q83" s="536"/>
      <c r="R83" s="536"/>
      <c r="V83" s="479"/>
      <c r="W83" s="414"/>
      <c r="X83" s="414"/>
      <c r="Y83" s="414"/>
      <c r="Z83" s="414"/>
      <c r="AA83" s="414"/>
    </row>
    <row r="84" spans="1:27" ht="14.25" outlineLevel="1">
      <c r="A84" s="414"/>
      <c r="K84" s="479"/>
      <c r="V84" s="479"/>
      <c r="W84" s="414"/>
      <c r="X84" s="414"/>
      <c r="Y84" s="414"/>
      <c r="Z84" s="414"/>
      <c r="AA84" s="414"/>
    </row>
    <row r="85" spans="1:27" ht="14.25" outlineLevel="1">
      <c r="A85" s="414"/>
      <c r="K85" s="479"/>
      <c r="V85" s="479"/>
      <c r="W85" s="414"/>
      <c r="X85" s="414"/>
      <c r="Y85" s="414"/>
      <c r="Z85" s="414"/>
      <c r="AA85" s="414"/>
    </row>
    <row r="86" spans="1:27" ht="14.25" outlineLevel="1">
      <c r="A86" s="414"/>
      <c r="K86" s="479"/>
      <c r="V86" s="479"/>
      <c r="W86" s="414"/>
      <c r="X86" s="414"/>
      <c r="Y86" s="414"/>
      <c r="Z86" s="414"/>
      <c r="AA86" s="414"/>
    </row>
    <row r="87" spans="1:27" ht="14.25" outlineLevel="1">
      <c r="A87" s="414"/>
      <c r="K87" s="479"/>
      <c r="V87" s="479"/>
      <c r="W87" s="414"/>
      <c r="X87" s="414"/>
      <c r="Y87" s="414"/>
      <c r="Z87" s="414"/>
      <c r="AA87" s="414"/>
    </row>
    <row r="88" spans="1:27" ht="14.25" outlineLevel="1">
      <c r="A88" s="414"/>
      <c r="K88" s="479"/>
      <c r="V88" s="479"/>
      <c r="W88" s="414"/>
      <c r="X88" s="414"/>
      <c r="Y88" s="414"/>
      <c r="Z88" s="414"/>
      <c r="AA88" s="414"/>
    </row>
    <row r="89" spans="1:27" ht="14.25">
      <c r="A89" s="414"/>
      <c r="K89" s="479"/>
      <c r="V89" s="479"/>
      <c r="W89" s="414"/>
      <c r="X89" s="414"/>
      <c r="Y89" s="414"/>
      <c r="Z89" s="414"/>
      <c r="AA89" s="414"/>
    </row>
    <row r="90" spans="1:27" ht="14.25" outlineLevel="1">
      <c r="A90" s="414"/>
      <c r="K90" s="479"/>
      <c r="V90" s="479"/>
      <c r="W90" s="414"/>
      <c r="X90" s="414"/>
      <c r="Y90" s="414"/>
      <c r="Z90" s="414"/>
      <c r="AA90" s="414"/>
    </row>
    <row r="91" spans="1:27" ht="14.25" outlineLevel="1">
      <c r="A91" s="414"/>
      <c r="K91" s="479"/>
      <c r="V91" s="479"/>
      <c r="W91" s="414"/>
      <c r="X91" s="414"/>
      <c r="Y91" s="414"/>
      <c r="Z91" s="414"/>
      <c r="AA91" s="414"/>
    </row>
    <row r="92" spans="1:27" ht="14.25" outlineLevel="1">
      <c r="A92" s="414"/>
      <c r="K92" s="479"/>
      <c r="V92" s="479"/>
      <c r="W92" s="414"/>
      <c r="X92" s="414"/>
      <c r="Y92" s="414"/>
      <c r="Z92" s="414"/>
      <c r="AA92" s="414"/>
    </row>
    <row r="93" spans="1:27" ht="14.25" outlineLevel="1">
      <c r="A93" s="414"/>
      <c r="K93" s="479"/>
      <c r="V93" s="479"/>
      <c r="W93" s="414"/>
      <c r="X93" s="414"/>
      <c r="Y93" s="414"/>
      <c r="Z93" s="414"/>
      <c r="AA93" s="414"/>
    </row>
    <row r="94" spans="1:27" ht="14.25" outlineLevel="1">
      <c r="A94" s="414"/>
      <c r="K94" s="479"/>
      <c r="V94" s="479"/>
      <c r="W94" s="414"/>
      <c r="X94" s="414"/>
      <c r="Y94" s="414"/>
      <c r="Z94" s="414"/>
      <c r="AA94" s="414"/>
    </row>
    <row r="95" spans="1:27" ht="14.25" outlineLevel="1">
      <c r="A95" s="414"/>
      <c r="K95" s="479"/>
      <c r="V95" s="479"/>
      <c r="W95" s="414"/>
      <c r="X95" s="414"/>
      <c r="Y95" s="414"/>
      <c r="Z95" s="414"/>
      <c r="AA95" s="414"/>
    </row>
    <row r="96" spans="1:27" ht="14.25" outlineLevel="1">
      <c r="A96" s="414"/>
      <c r="K96" s="479"/>
      <c r="V96" s="479"/>
      <c r="W96" s="414"/>
      <c r="X96" s="414"/>
      <c r="Y96" s="414"/>
      <c r="Z96" s="414"/>
      <c r="AA96" s="414"/>
    </row>
    <row r="97" spans="1:27" ht="14.25" outlineLevel="1">
      <c r="A97" s="414"/>
      <c r="K97" s="479"/>
      <c r="V97" s="479"/>
      <c r="W97" s="414"/>
      <c r="X97" s="414"/>
      <c r="Y97" s="414"/>
      <c r="Z97" s="414"/>
      <c r="AA97" s="414"/>
    </row>
    <row r="98" spans="1:27" ht="14.25" outlineLevel="1">
      <c r="A98" s="414"/>
      <c r="K98" s="479"/>
      <c r="V98" s="479"/>
      <c r="W98" s="414"/>
      <c r="X98" s="414"/>
      <c r="Y98" s="414"/>
      <c r="Z98" s="414"/>
      <c r="AA98" s="414"/>
    </row>
    <row r="99" spans="1:27" ht="14.25" outlineLevel="1">
      <c r="A99" s="414"/>
      <c r="K99" s="479"/>
      <c r="V99" s="479"/>
      <c r="W99" s="414"/>
      <c r="X99" s="414"/>
      <c r="Y99" s="414"/>
      <c r="Z99" s="414"/>
      <c r="AA99" s="414"/>
    </row>
    <row r="100" spans="1:27" ht="14.25" outlineLevel="1">
      <c r="A100" s="414"/>
      <c r="K100" s="479"/>
      <c r="V100" s="479"/>
      <c r="W100" s="414"/>
      <c r="X100" s="414"/>
      <c r="Y100" s="414"/>
      <c r="Z100" s="414"/>
      <c r="AA100" s="414"/>
    </row>
    <row r="101" spans="1:27" ht="14.25" outlineLevel="1">
      <c r="A101" s="414"/>
      <c r="K101" s="479"/>
      <c r="V101" s="479"/>
      <c r="W101" s="414"/>
      <c r="X101" s="414"/>
      <c r="Y101" s="414"/>
      <c r="Z101" s="414"/>
      <c r="AA101" s="414"/>
    </row>
    <row r="102" spans="1:27" ht="14.25" outlineLevel="1">
      <c r="A102" s="414"/>
      <c r="K102" s="479"/>
      <c r="V102" s="479"/>
      <c r="W102" s="414"/>
      <c r="X102" s="414"/>
      <c r="Y102" s="414"/>
      <c r="Z102" s="414"/>
      <c r="AA102" s="414"/>
    </row>
    <row r="103" spans="1:27" ht="14.25" outlineLevel="1">
      <c r="A103" s="414"/>
      <c r="K103" s="479"/>
      <c r="V103" s="479"/>
      <c r="W103" s="414"/>
      <c r="X103" s="414"/>
      <c r="Y103" s="414"/>
      <c r="Z103" s="414"/>
      <c r="AA103" s="414"/>
    </row>
    <row r="104" spans="1:27" ht="14.25" outlineLevel="1">
      <c r="A104" s="414"/>
      <c r="K104" s="479"/>
      <c r="V104" s="479"/>
      <c r="W104" s="414"/>
      <c r="X104" s="414"/>
      <c r="Y104" s="414"/>
      <c r="Z104" s="414"/>
      <c r="AA104" s="414"/>
    </row>
    <row r="105" spans="1:27" ht="14.25" outlineLevel="1">
      <c r="A105" s="414"/>
      <c r="K105" s="479"/>
      <c r="V105" s="479"/>
      <c r="W105" s="414"/>
      <c r="X105" s="414"/>
      <c r="Y105" s="414"/>
      <c r="Z105" s="414"/>
      <c r="AA105" s="414"/>
    </row>
    <row r="106" spans="1:27" ht="14.25" outlineLevel="1">
      <c r="A106" s="414"/>
      <c r="K106" s="479"/>
      <c r="V106" s="479"/>
      <c r="AA106" s="414"/>
    </row>
    <row r="107" spans="1:27" ht="14.25">
      <c r="A107" s="414"/>
      <c r="K107" s="479"/>
      <c r="V107" s="479"/>
      <c r="AA107" s="414"/>
    </row>
    <row r="108" spans="1:27" ht="14.25">
      <c r="A108" s="414"/>
      <c r="K108" s="479"/>
      <c r="V108" s="479"/>
      <c r="AA108" s="414"/>
    </row>
    <row r="109" spans="1:27" ht="14.25">
      <c r="A109" s="414"/>
      <c r="K109" s="479"/>
      <c r="V109" s="479"/>
      <c r="AA109" s="414"/>
    </row>
    <row r="110" spans="1:27" ht="14.25">
      <c r="A110" s="414"/>
      <c r="K110" s="479"/>
      <c r="V110" s="479"/>
      <c r="AA110" s="414"/>
    </row>
    <row r="111" spans="1:27" ht="17.25" customHeight="1"/>
  </sheetData>
  <protectedRanges>
    <protectedRange password="CC3D" sqref="I48:J48 C47:J47 C43:J43 C65:J66 C50:I50 I51 J50:J51 C53:J54 C56:J57 C59:J60 C62:J63 I42:J42" name="区域1_2_1" securityDescriptor=""/>
    <protectedRange password="CC3D" sqref="C42:H42" name="区域1_2_1_1" securityDescriptor=""/>
  </protectedRanges>
  <mergeCells count="68">
    <mergeCell ref="K66:K67"/>
    <mergeCell ref="L42:L43"/>
    <mergeCell ref="M42:M43"/>
    <mergeCell ref="A4:AD6"/>
    <mergeCell ref="A8:AC10"/>
    <mergeCell ref="A12:AC14"/>
    <mergeCell ref="A16:AC18"/>
    <mergeCell ref="A19:B20"/>
    <mergeCell ref="A21:B36"/>
    <mergeCell ref="A40:A64"/>
    <mergeCell ref="B45:B46"/>
    <mergeCell ref="B47:B48"/>
    <mergeCell ref="B50:B51"/>
    <mergeCell ref="I19:I20"/>
    <mergeCell ref="I21:I36"/>
    <mergeCell ref="C61:D61"/>
    <mergeCell ref="E61:F61"/>
    <mergeCell ref="G61:H61"/>
    <mergeCell ref="I61:J61"/>
    <mergeCell ref="C64:D64"/>
    <mergeCell ref="E64:F64"/>
    <mergeCell ref="G64:H64"/>
    <mergeCell ref="I64:J64"/>
    <mergeCell ref="C55:D55"/>
    <mergeCell ref="E55:F55"/>
    <mergeCell ref="G55:H55"/>
    <mergeCell ref="I55:J55"/>
    <mergeCell ref="C58:D58"/>
    <mergeCell ref="E58:F58"/>
    <mergeCell ref="G58:H58"/>
    <mergeCell ref="I58:J58"/>
    <mergeCell ref="C49:D49"/>
    <mergeCell ref="E49:F49"/>
    <mergeCell ref="G49:H49"/>
    <mergeCell ref="I49:J49"/>
    <mergeCell ref="C52:D52"/>
    <mergeCell ref="E52:F52"/>
    <mergeCell ref="G52:H52"/>
    <mergeCell ref="I52:J52"/>
    <mergeCell ref="N42:O42"/>
    <mergeCell ref="P42:Q42"/>
    <mergeCell ref="R42:S42"/>
    <mergeCell ref="T42:U42"/>
    <mergeCell ref="C46:D46"/>
    <mergeCell ref="E46:F46"/>
    <mergeCell ref="G46:H46"/>
    <mergeCell ref="I46:J46"/>
    <mergeCell ref="K40:K53"/>
    <mergeCell ref="E39:J39"/>
    <mergeCell ref="N39:U39"/>
    <mergeCell ref="W39:Z39"/>
    <mergeCell ref="B40:J40"/>
    <mergeCell ref="C41:D41"/>
    <mergeCell ref="E41:F41"/>
    <mergeCell ref="G41:H41"/>
    <mergeCell ref="I41:J41"/>
    <mergeCell ref="L41:U41"/>
    <mergeCell ref="W41:Z41"/>
    <mergeCell ref="C22:H22"/>
    <mergeCell ref="C25:H25"/>
    <mergeCell ref="C28:H28"/>
    <mergeCell ref="C31:H31"/>
    <mergeCell ref="C34:H34"/>
    <mergeCell ref="A3:AD3"/>
    <mergeCell ref="A7:AC7"/>
    <mergeCell ref="A11:AC11"/>
    <mergeCell ref="A15:AC15"/>
    <mergeCell ref="C19:H19"/>
  </mergeCells>
  <phoneticPr fontId="152" type="noConversion"/>
  <conditionalFormatting sqref="N44">
    <cfRule type="cellIs" dxfId="93" priority="22" stopIfTrue="1" operator="equal">
      <formula>0</formula>
    </cfRule>
  </conditionalFormatting>
  <conditionalFormatting sqref="O44">
    <cfRule type="cellIs" dxfId="92" priority="2" stopIfTrue="1" operator="equal">
      <formula>0</formula>
    </cfRule>
  </conditionalFormatting>
  <conditionalFormatting sqref="P44">
    <cfRule type="cellIs" dxfId="91" priority="19" stopIfTrue="1" operator="equal">
      <formula>0</formula>
    </cfRule>
  </conditionalFormatting>
  <conditionalFormatting sqref="Q44">
    <cfRule type="cellIs" dxfId="90" priority="1" stopIfTrue="1" operator="equal">
      <formula>0</formula>
    </cfRule>
  </conditionalFormatting>
  <conditionalFormatting sqref="R44">
    <cfRule type="cellIs" dxfId="89" priority="32" stopIfTrue="1" operator="equal">
      <formula>0</formula>
    </cfRule>
  </conditionalFormatting>
  <conditionalFormatting sqref="N45">
    <cfRule type="cellIs" dxfId="88" priority="40" stopIfTrue="1" operator="equal">
      <formula>0</formula>
    </cfRule>
  </conditionalFormatting>
  <conditionalFormatting sqref="P45">
    <cfRule type="cellIs" dxfId="87" priority="35" stopIfTrue="1" operator="equal">
      <formula>0</formula>
    </cfRule>
  </conditionalFormatting>
  <conditionalFormatting sqref="R45">
    <cfRule type="cellIs" dxfId="86" priority="31" stopIfTrue="1" operator="equal">
      <formula>0</formula>
    </cfRule>
  </conditionalFormatting>
  <conditionalFormatting sqref="T45">
    <cfRule type="cellIs" dxfId="85" priority="28" stopIfTrue="1" operator="equal">
      <formula>0</formula>
    </cfRule>
  </conditionalFormatting>
  <conditionalFormatting sqref="T46">
    <cfRule type="cellIs" dxfId="84" priority="27" stopIfTrue="1" operator="equal">
      <formula>0</formula>
    </cfRule>
  </conditionalFormatting>
  <conditionalFormatting sqref="N47">
    <cfRule type="cellIs" dxfId="83" priority="37" stopIfTrue="1" operator="equal">
      <formula>0</formula>
    </cfRule>
  </conditionalFormatting>
  <conditionalFormatting sqref="P47">
    <cfRule type="cellIs" dxfId="82" priority="34" stopIfTrue="1" operator="equal">
      <formula>0</formula>
    </cfRule>
  </conditionalFormatting>
  <conditionalFormatting sqref="R47">
    <cfRule type="cellIs" dxfId="81" priority="30" stopIfTrue="1" operator="equal">
      <formula>0</formula>
    </cfRule>
  </conditionalFormatting>
  <conditionalFormatting sqref="T47">
    <cfRule type="cellIs" dxfId="80" priority="26" stopIfTrue="1" operator="equal">
      <formula>0</formula>
    </cfRule>
  </conditionalFormatting>
  <conditionalFormatting sqref="T48">
    <cfRule type="cellIs" dxfId="79" priority="25" stopIfTrue="1" operator="equal">
      <formula>0</formula>
    </cfRule>
  </conditionalFormatting>
  <conditionalFormatting sqref="N49">
    <cfRule type="cellIs" dxfId="78" priority="36" stopIfTrue="1" operator="equal">
      <formula>0</formula>
    </cfRule>
  </conditionalFormatting>
  <conditionalFormatting sqref="P49">
    <cfRule type="cellIs" dxfId="77" priority="33" stopIfTrue="1" operator="equal">
      <formula>0</formula>
    </cfRule>
  </conditionalFormatting>
  <conditionalFormatting sqref="R49">
    <cfRule type="cellIs" dxfId="76" priority="29" stopIfTrue="1" operator="equal">
      <formula>0</formula>
    </cfRule>
  </conditionalFormatting>
  <conditionalFormatting sqref="T49">
    <cfRule type="cellIs" dxfId="75" priority="24" stopIfTrue="1" operator="equal">
      <formula>0</formula>
    </cfRule>
  </conditionalFormatting>
  <conditionalFormatting sqref="T50">
    <cfRule type="cellIs" dxfId="74" priority="23" stopIfTrue="1" operator="equal">
      <formula>0</formula>
    </cfRule>
  </conditionalFormatting>
  <conditionalFormatting sqref="N51">
    <cfRule type="cellIs" dxfId="73" priority="17" stopIfTrue="1" operator="equal">
      <formula>0</formula>
    </cfRule>
  </conditionalFormatting>
  <conditionalFormatting sqref="P51">
    <cfRule type="cellIs" dxfId="72" priority="16" stopIfTrue="1" operator="equal">
      <formula>0</formula>
    </cfRule>
  </conditionalFormatting>
  <conditionalFormatting sqref="R51">
    <cfRule type="cellIs" dxfId="71" priority="15" stopIfTrue="1" operator="equal">
      <formula>0</formula>
    </cfRule>
  </conditionalFormatting>
  <conditionalFormatting sqref="T51">
    <cfRule type="cellIs" dxfId="70" priority="14" stopIfTrue="1" operator="equal">
      <formula>0</formula>
    </cfRule>
  </conditionalFormatting>
  <conditionalFormatting sqref="T52">
    <cfRule type="cellIs" dxfId="69" priority="13" stopIfTrue="1" operator="equal">
      <formula>0</formula>
    </cfRule>
  </conditionalFormatting>
  <conditionalFormatting sqref="N53">
    <cfRule type="cellIs" dxfId="68" priority="12" stopIfTrue="1" operator="equal">
      <formula>0</formula>
    </cfRule>
  </conditionalFormatting>
  <conditionalFormatting sqref="P53">
    <cfRule type="cellIs" dxfId="67" priority="11" stopIfTrue="1" operator="equal">
      <formula>0</formula>
    </cfRule>
  </conditionalFormatting>
  <conditionalFormatting sqref="R53">
    <cfRule type="cellIs" dxfId="66" priority="10" stopIfTrue="1" operator="equal">
      <formula>0</formula>
    </cfRule>
  </conditionalFormatting>
  <conditionalFormatting sqref="T53">
    <cfRule type="cellIs" dxfId="65" priority="9" stopIfTrue="1" operator="equal">
      <formula>0</formula>
    </cfRule>
  </conditionalFormatting>
  <conditionalFormatting sqref="T54">
    <cfRule type="cellIs" dxfId="64" priority="8" stopIfTrue="1" operator="equal">
      <formula>0</formula>
    </cfRule>
  </conditionalFormatting>
  <conditionalFormatting sqref="N55">
    <cfRule type="cellIs" dxfId="63" priority="7" stopIfTrue="1" operator="equal">
      <formula>0</formula>
    </cfRule>
  </conditionalFormatting>
  <conditionalFormatting sqref="P55">
    <cfRule type="cellIs" dxfId="62" priority="6" stopIfTrue="1" operator="equal">
      <formula>0</formula>
    </cfRule>
  </conditionalFormatting>
  <conditionalFormatting sqref="R55">
    <cfRule type="cellIs" dxfId="61" priority="5" stopIfTrue="1" operator="equal">
      <formula>0</formula>
    </cfRule>
  </conditionalFormatting>
  <conditionalFormatting sqref="T55">
    <cfRule type="cellIs" dxfId="60" priority="4" stopIfTrue="1" operator="equal">
      <formula>0</formula>
    </cfRule>
  </conditionalFormatting>
  <conditionalFormatting sqref="T56">
    <cfRule type="cellIs" dxfId="59" priority="3" stopIfTrue="1" operator="equal">
      <formula>0</formula>
    </cfRule>
  </conditionalFormatting>
  <conditionalFormatting sqref="N57">
    <cfRule type="cellIs" dxfId="58" priority="21" stopIfTrue="1" operator="equal">
      <formula>0</formula>
    </cfRule>
  </conditionalFormatting>
  <conditionalFormatting sqref="P57">
    <cfRule type="cellIs" dxfId="57" priority="18" stopIfTrue="1" operator="equal">
      <formula>0</formula>
    </cfRule>
  </conditionalFormatting>
  <conditionalFormatting sqref="R57">
    <cfRule type="cellIs" dxfId="56" priority="39" stopIfTrue="1" operator="equal">
      <formula>0</formula>
    </cfRule>
  </conditionalFormatting>
  <pageMargins left="0.69930555555555596" right="0.69930555555555596" top="0.75" bottom="0.75" header="0.3" footer="0.3"/>
  <pageSetup paperSize="9" orientation="portrait"/>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FFC000"/>
  </sheetPr>
  <dimension ref="A1:AD56"/>
  <sheetViews>
    <sheetView showGridLines="0" topLeftCell="A22" zoomScale="115" zoomScaleNormal="115" workbookViewId="0">
      <selection activeCell="U34" sqref="U34"/>
    </sheetView>
  </sheetViews>
  <sheetFormatPr defaultColWidth="9" defaultRowHeight="11.25" outlineLevelRow="1"/>
  <cols>
    <col min="1" max="1" width="2.125" style="410" customWidth="1"/>
    <col min="2" max="2" width="12.25" style="410" customWidth="1"/>
    <col min="3" max="3" width="7.625" style="410" customWidth="1"/>
    <col min="4" max="4" width="10.75" style="410" customWidth="1"/>
    <col min="5" max="6" width="11.625" style="410" customWidth="1"/>
    <col min="7" max="7" width="14.875" style="410" customWidth="1"/>
    <col min="8" max="8" width="7.625" style="410" customWidth="1"/>
    <col min="9" max="9" width="8.5" style="410" customWidth="1"/>
    <col min="10" max="10" width="12.375" style="410" customWidth="1"/>
    <col min="11" max="11" width="9" style="410"/>
    <col min="12" max="12" width="18.5" style="410" customWidth="1"/>
    <col min="13" max="13" width="12.625" style="410" customWidth="1"/>
    <col min="14" max="22" width="9" style="410"/>
    <col min="23" max="23" width="14.375" style="410" customWidth="1"/>
    <col min="24" max="24" width="9" style="410"/>
    <col min="25" max="25" width="11.5" style="410" customWidth="1"/>
    <col min="26" max="26" width="17.5" style="410" customWidth="1"/>
    <col min="27" max="16384" width="9" style="410"/>
  </cols>
  <sheetData>
    <row r="1" spans="1:30" ht="14.25">
      <c r="A1" s="411" t="s">
        <v>386</v>
      </c>
      <c r="B1" s="412"/>
      <c r="C1" s="412"/>
      <c r="D1" s="412"/>
      <c r="E1" s="412"/>
      <c r="F1" s="412"/>
      <c r="G1" s="412"/>
      <c r="H1" s="412"/>
      <c r="I1" s="412"/>
      <c r="J1" s="412"/>
      <c r="K1" s="412"/>
      <c r="L1" s="412"/>
      <c r="M1" s="412"/>
      <c r="N1" s="412"/>
      <c r="O1" s="412"/>
      <c r="P1" s="412"/>
      <c r="Q1" s="412"/>
      <c r="R1" s="412"/>
      <c r="S1" s="412"/>
      <c r="T1" s="412"/>
      <c r="U1" s="412"/>
      <c r="V1" s="412"/>
      <c r="W1" s="412"/>
      <c r="X1" s="412"/>
      <c r="Y1" s="412"/>
      <c r="Z1" s="412"/>
      <c r="AA1" s="412"/>
      <c r="AB1" s="412"/>
      <c r="AC1" s="412"/>
      <c r="AD1" s="412"/>
    </row>
    <row r="2" spans="1:30" ht="14.25">
      <c r="A2" s="413" t="s">
        <v>387</v>
      </c>
      <c r="B2" s="413" t="s">
        <v>388</v>
      </c>
      <c r="C2" s="413"/>
      <c r="D2" s="413"/>
      <c r="E2" s="413"/>
      <c r="F2" s="413"/>
      <c r="G2" s="413"/>
      <c r="H2" s="413"/>
      <c r="I2" s="413"/>
      <c r="J2" s="413"/>
      <c r="K2" s="413"/>
      <c r="L2" s="413"/>
      <c r="M2" s="413"/>
      <c r="N2" s="413"/>
      <c r="O2" s="413"/>
      <c r="P2" s="413"/>
      <c r="Q2" s="413"/>
      <c r="R2" s="413"/>
      <c r="S2" s="413"/>
      <c r="T2" s="413"/>
      <c r="U2" s="413"/>
      <c r="V2" s="413"/>
      <c r="W2" s="413"/>
      <c r="X2" s="413"/>
      <c r="Y2" s="413"/>
      <c r="Z2" s="413"/>
      <c r="AA2" s="413"/>
      <c r="AB2" s="413"/>
      <c r="AC2" s="413"/>
      <c r="AD2" s="413"/>
    </row>
    <row r="3" spans="1:30" ht="14.25">
      <c r="A3" s="793" t="s">
        <v>448</v>
      </c>
      <c r="B3" s="794"/>
      <c r="C3" s="794"/>
      <c r="D3" s="794"/>
      <c r="E3" s="794"/>
      <c r="F3" s="794"/>
      <c r="G3" s="794"/>
      <c r="H3" s="794"/>
      <c r="I3" s="794"/>
      <c r="J3" s="794"/>
      <c r="K3" s="794"/>
      <c r="L3" s="794"/>
      <c r="M3" s="794"/>
      <c r="N3" s="794"/>
      <c r="O3" s="794"/>
      <c r="P3" s="794"/>
      <c r="Q3" s="794"/>
      <c r="R3" s="794"/>
      <c r="S3" s="794"/>
      <c r="T3" s="794"/>
      <c r="U3" s="794"/>
      <c r="V3" s="794"/>
      <c r="W3" s="794"/>
      <c r="X3" s="794"/>
      <c r="Y3" s="794"/>
      <c r="Z3" s="794"/>
      <c r="AA3" s="794"/>
      <c r="AB3" s="794"/>
      <c r="AC3" s="794"/>
      <c r="AD3" s="794"/>
    </row>
    <row r="4" spans="1:30">
      <c r="A4" s="838" t="s">
        <v>449</v>
      </c>
      <c r="B4" s="838"/>
      <c r="C4" s="838"/>
      <c r="D4" s="838"/>
      <c r="E4" s="838"/>
      <c r="F4" s="838"/>
      <c r="G4" s="838"/>
      <c r="H4" s="838"/>
      <c r="I4" s="838"/>
      <c r="J4" s="838"/>
      <c r="K4" s="838"/>
      <c r="L4" s="838"/>
      <c r="M4" s="838"/>
      <c r="N4" s="838"/>
      <c r="O4" s="838"/>
      <c r="P4" s="838"/>
      <c r="Q4" s="838"/>
      <c r="R4" s="838"/>
      <c r="S4" s="838"/>
      <c r="T4" s="838"/>
      <c r="U4" s="838"/>
      <c r="V4" s="838"/>
      <c r="W4" s="838"/>
      <c r="X4" s="838"/>
      <c r="Y4" s="838"/>
      <c r="Z4" s="838"/>
      <c r="AA4" s="838"/>
      <c r="AB4" s="838"/>
      <c r="AC4" s="838"/>
      <c r="AD4" s="838"/>
    </row>
    <row r="5" spans="1:30">
      <c r="A5" s="838"/>
      <c r="B5" s="838"/>
      <c r="C5" s="838"/>
      <c r="D5" s="838"/>
      <c r="E5" s="838"/>
      <c r="F5" s="838"/>
      <c r="G5" s="838"/>
      <c r="H5" s="838"/>
      <c r="I5" s="838"/>
      <c r="J5" s="838"/>
      <c r="K5" s="838"/>
      <c r="L5" s="838"/>
      <c r="M5" s="838"/>
      <c r="N5" s="838"/>
      <c r="O5" s="838"/>
      <c r="P5" s="838"/>
      <c r="Q5" s="838"/>
      <c r="R5" s="838"/>
      <c r="S5" s="838"/>
      <c r="T5" s="838"/>
      <c r="U5" s="838"/>
      <c r="V5" s="838"/>
      <c r="W5" s="838"/>
      <c r="X5" s="838"/>
      <c r="Y5" s="838"/>
      <c r="Z5" s="838"/>
      <c r="AA5" s="838"/>
      <c r="AB5" s="838"/>
      <c r="AC5" s="838"/>
      <c r="AD5" s="838"/>
    </row>
    <row r="6" spans="1:30">
      <c r="A6" s="838"/>
      <c r="B6" s="838"/>
      <c r="C6" s="838"/>
      <c r="D6" s="838"/>
      <c r="E6" s="838"/>
      <c r="F6" s="838"/>
      <c r="G6" s="838"/>
      <c r="H6" s="838"/>
      <c r="I6" s="838"/>
      <c r="J6" s="838"/>
      <c r="K6" s="838"/>
      <c r="L6" s="838"/>
      <c r="M6" s="838"/>
      <c r="N6" s="838"/>
      <c r="O6" s="838"/>
      <c r="P6" s="838"/>
      <c r="Q6" s="838"/>
      <c r="R6" s="838"/>
      <c r="S6" s="838"/>
      <c r="T6" s="838"/>
      <c r="U6" s="838"/>
      <c r="V6" s="838"/>
      <c r="W6" s="838"/>
      <c r="X6" s="838"/>
      <c r="Y6" s="838"/>
      <c r="Z6" s="838"/>
      <c r="AA6" s="838"/>
      <c r="AB6" s="838"/>
      <c r="AC6" s="838"/>
      <c r="AD6" s="838"/>
    </row>
    <row r="7" spans="1:30" ht="14.25">
      <c r="A7" s="793" t="s">
        <v>450</v>
      </c>
      <c r="B7" s="794"/>
      <c r="C7" s="794"/>
      <c r="D7" s="794"/>
      <c r="E7" s="794"/>
      <c r="F7" s="794"/>
      <c r="G7" s="794"/>
      <c r="H7" s="794"/>
      <c r="I7" s="794"/>
      <c r="J7" s="794"/>
      <c r="K7" s="794"/>
      <c r="L7" s="794"/>
      <c r="M7" s="794"/>
      <c r="N7" s="794"/>
      <c r="O7" s="794"/>
      <c r="P7" s="794"/>
      <c r="Q7" s="794"/>
      <c r="R7" s="794"/>
      <c r="S7" s="794"/>
      <c r="T7" s="794"/>
      <c r="U7" s="794"/>
      <c r="V7" s="794"/>
      <c r="W7" s="794"/>
      <c r="X7" s="794"/>
      <c r="Y7" s="794"/>
      <c r="Z7" s="794"/>
      <c r="AA7" s="794"/>
      <c r="AB7" s="794"/>
      <c r="AC7" s="794"/>
    </row>
    <row r="8" spans="1:30">
      <c r="A8" s="839" t="s">
        <v>451</v>
      </c>
      <c r="B8" s="839"/>
      <c r="C8" s="839"/>
      <c r="D8" s="839"/>
      <c r="E8" s="839"/>
      <c r="F8" s="839"/>
      <c r="G8" s="839"/>
      <c r="H8" s="839"/>
      <c r="I8" s="839"/>
      <c r="J8" s="839"/>
      <c r="K8" s="839"/>
      <c r="L8" s="839"/>
      <c r="M8" s="839"/>
      <c r="N8" s="839"/>
      <c r="O8" s="839"/>
      <c r="P8" s="839"/>
      <c r="Q8" s="839"/>
      <c r="R8" s="839"/>
      <c r="S8" s="839"/>
      <c r="T8" s="839"/>
      <c r="U8" s="839"/>
      <c r="V8" s="839"/>
      <c r="W8" s="839"/>
      <c r="X8" s="839"/>
      <c r="Y8" s="839"/>
      <c r="Z8" s="839"/>
      <c r="AA8" s="839"/>
      <c r="AB8" s="839"/>
      <c r="AC8" s="839"/>
    </row>
    <row r="9" spans="1:30">
      <c r="A9" s="839"/>
      <c r="B9" s="839"/>
      <c r="C9" s="839"/>
      <c r="D9" s="839"/>
      <c r="E9" s="839"/>
      <c r="F9" s="839"/>
      <c r="G9" s="839"/>
      <c r="H9" s="839"/>
      <c r="I9" s="839"/>
      <c r="J9" s="839"/>
      <c r="K9" s="839"/>
      <c r="L9" s="839"/>
      <c r="M9" s="839"/>
      <c r="N9" s="839"/>
      <c r="O9" s="839"/>
      <c r="P9" s="839"/>
      <c r="Q9" s="839"/>
      <c r="R9" s="839"/>
      <c r="S9" s="839"/>
      <c r="T9" s="839"/>
      <c r="U9" s="839"/>
      <c r="V9" s="839"/>
      <c r="W9" s="839"/>
      <c r="X9" s="839"/>
      <c r="Y9" s="839"/>
      <c r="Z9" s="839"/>
      <c r="AA9" s="839"/>
      <c r="AB9" s="839"/>
      <c r="AC9" s="839"/>
    </row>
    <row r="10" spans="1:30">
      <c r="A10" s="839"/>
      <c r="B10" s="839"/>
      <c r="C10" s="839"/>
      <c r="D10" s="839"/>
      <c r="E10" s="839"/>
      <c r="F10" s="839"/>
      <c r="G10" s="839"/>
      <c r="H10" s="839"/>
      <c r="I10" s="839"/>
      <c r="J10" s="839"/>
      <c r="K10" s="839"/>
      <c r="L10" s="839"/>
      <c r="M10" s="839"/>
      <c r="N10" s="839"/>
      <c r="O10" s="839"/>
      <c r="P10" s="839"/>
      <c r="Q10" s="839"/>
      <c r="R10" s="839"/>
      <c r="S10" s="839"/>
      <c r="T10" s="839"/>
      <c r="U10" s="839"/>
      <c r="V10" s="839"/>
      <c r="W10" s="839"/>
      <c r="X10" s="839"/>
      <c r="Y10" s="839"/>
      <c r="Z10" s="839"/>
      <c r="AA10" s="839"/>
      <c r="AB10" s="839"/>
      <c r="AC10" s="839"/>
    </row>
    <row r="11" spans="1:30" ht="14.25">
      <c r="A11" s="793" t="s">
        <v>452</v>
      </c>
      <c r="B11" s="794"/>
      <c r="C11" s="794"/>
      <c r="D11" s="794"/>
      <c r="E11" s="794"/>
      <c r="F11" s="794"/>
      <c r="G11" s="794"/>
      <c r="H11" s="794"/>
      <c r="I11" s="794"/>
      <c r="J11" s="794"/>
      <c r="K11" s="794"/>
      <c r="L11" s="794"/>
      <c r="M11" s="794"/>
      <c r="N11" s="794"/>
      <c r="O11" s="794"/>
      <c r="P11" s="794"/>
      <c r="Q11" s="794"/>
      <c r="R11" s="794"/>
      <c r="S11" s="794"/>
      <c r="T11" s="794"/>
      <c r="U11" s="794"/>
      <c r="V11" s="794"/>
      <c r="W11" s="794"/>
      <c r="X11" s="794"/>
      <c r="Y11" s="794"/>
      <c r="Z11" s="794"/>
      <c r="AA11" s="794"/>
      <c r="AB11" s="794"/>
      <c r="AC11" s="794"/>
    </row>
    <row r="12" spans="1:30">
      <c r="A12" s="839" t="s">
        <v>453</v>
      </c>
      <c r="B12" s="839"/>
      <c r="C12" s="839"/>
      <c r="D12" s="839"/>
      <c r="E12" s="839"/>
      <c r="F12" s="839"/>
      <c r="G12" s="839"/>
      <c r="H12" s="839"/>
      <c r="I12" s="839"/>
      <c r="J12" s="839"/>
      <c r="K12" s="839"/>
      <c r="L12" s="839"/>
      <c r="M12" s="839"/>
      <c r="N12" s="839"/>
      <c r="O12" s="839"/>
      <c r="P12" s="839"/>
      <c r="Q12" s="839"/>
      <c r="R12" s="839"/>
      <c r="S12" s="839"/>
      <c r="T12" s="839"/>
      <c r="U12" s="839"/>
      <c r="V12" s="839"/>
      <c r="W12" s="839"/>
      <c r="X12" s="839"/>
      <c r="Y12" s="839"/>
      <c r="Z12" s="839"/>
      <c r="AA12" s="839"/>
      <c r="AB12" s="839"/>
      <c r="AC12" s="839"/>
    </row>
    <row r="13" spans="1:30">
      <c r="A13" s="839"/>
      <c r="B13" s="839"/>
      <c r="C13" s="839"/>
      <c r="D13" s="839"/>
      <c r="E13" s="839"/>
      <c r="F13" s="839"/>
      <c r="G13" s="839"/>
      <c r="H13" s="839"/>
      <c r="I13" s="839"/>
      <c r="J13" s="839"/>
      <c r="K13" s="839"/>
      <c r="L13" s="839"/>
      <c r="M13" s="839"/>
      <c r="N13" s="839"/>
      <c r="O13" s="839"/>
      <c r="P13" s="839"/>
      <c r="Q13" s="839"/>
      <c r="R13" s="839"/>
      <c r="S13" s="839"/>
      <c r="T13" s="839"/>
      <c r="U13" s="839"/>
      <c r="V13" s="839"/>
      <c r="W13" s="839"/>
      <c r="X13" s="839"/>
      <c r="Y13" s="839"/>
      <c r="Z13" s="839"/>
      <c r="AA13" s="839"/>
      <c r="AB13" s="839"/>
      <c r="AC13" s="839"/>
    </row>
    <row r="14" spans="1:30" ht="12.75" customHeight="1">
      <c r="A14" s="839"/>
      <c r="B14" s="839"/>
      <c r="C14" s="839"/>
      <c r="D14" s="839"/>
      <c r="E14" s="839"/>
      <c r="F14" s="839"/>
      <c r="G14" s="839"/>
      <c r="H14" s="839"/>
      <c r="I14" s="839"/>
      <c r="J14" s="839"/>
      <c r="K14" s="839"/>
      <c r="L14" s="839"/>
      <c r="M14" s="839"/>
      <c r="N14" s="839"/>
      <c r="O14" s="839"/>
      <c r="P14" s="839"/>
      <c r="Q14" s="839"/>
      <c r="R14" s="839"/>
      <c r="S14" s="839"/>
      <c r="T14" s="839"/>
      <c r="U14" s="839"/>
      <c r="V14" s="839"/>
      <c r="W14" s="839"/>
      <c r="X14" s="839"/>
      <c r="Y14" s="839"/>
      <c r="Z14" s="839"/>
      <c r="AA14" s="839"/>
      <c r="AB14" s="839"/>
      <c r="AC14" s="839"/>
    </row>
    <row r="15" spans="1:30" ht="14.25">
      <c r="A15" s="793" t="s">
        <v>454</v>
      </c>
      <c r="B15" s="794"/>
      <c r="C15" s="794"/>
      <c r="D15" s="794"/>
      <c r="E15" s="794"/>
      <c r="F15" s="794"/>
      <c r="G15" s="794"/>
      <c r="H15" s="794"/>
      <c r="I15" s="794"/>
      <c r="J15" s="794"/>
      <c r="K15" s="794"/>
      <c r="L15" s="794"/>
      <c r="M15" s="794"/>
      <c r="N15" s="794"/>
      <c r="O15" s="794"/>
      <c r="P15" s="794"/>
      <c r="Q15" s="794"/>
      <c r="R15" s="794"/>
      <c r="S15" s="794"/>
      <c r="T15" s="794"/>
      <c r="U15" s="794"/>
      <c r="V15" s="794"/>
      <c r="W15" s="794"/>
      <c r="X15" s="794"/>
      <c r="Y15" s="794"/>
      <c r="Z15" s="794"/>
      <c r="AA15" s="794"/>
      <c r="AB15" s="794"/>
      <c r="AC15" s="794"/>
    </row>
    <row r="16" spans="1:30" ht="11.25" customHeight="1">
      <c r="A16" s="846" t="s">
        <v>455</v>
      </c>
      <c r="B16" s="847"/>
      <c r="C16" s="847"/>
      <c r="D16" s="847"/>
      <c r="E16" s="847"/>
      <c r="F16" s="847"/>
      <c r="G16" s="847"/>
      <c r="H16" s="847"/>
      <c r="I16" s="847"/>
      <c r="J16" s="847"/>
      <c r="K16" s="847"/>
      <c r="L16" s="847"/>
      <c r="M16" s="847"/>
      <c r="N16" s="847"/>
      <c r="O16" s="847"/>
      <c r="P16" s="847"/>
      <c r="Q16" s="847"/>
      <c r="R16" s="847"/>
      <c r="S16" s="847"/>
      <c r="T16" s="847"/>
      <c r="U16" s="847"/>
      <c r="V16" s="847"/>
      <c r="W16" s="847"/>
      <c r="X16" s="847"/>
      <c r="Y16" s="847"/>
      <c r="Z16" s="847"/>
      <c r="AA16" s="847"/>
      <c r="AB16" s="847"/>
      <c r="AC16" s="848"/>
    </row>
    <row r="17" spans="1:29" ht="11.25" customHeight="1">
      <c r="A17" s="793" t="s">
        <v>456</v>
      </c>
      <c r="B17" s="794"/>
      <c r="C17" s="794"/>
      <c r="D17" s="794"/>
      <c r="E17" s="794"/>
      <c r="F17" s="794"/>
      <c r="G17" s="794"/>
      <c r="H17" s="794"/>
      <c r="I17" s="794"/>
      <c r="J17" s="794"/>
      <c r="K17" s="794"/>
      <c r="L17" s="794"/>
      <c r="M17" s="794"/>
      <c r="N17" s="794"/>
      <c r="O17" s="794"/>
      <c r="P17" s="794"/>
      <c r="Q17" s="794"/>
      <c r="R17" s="794"/>
      <c r="S17" s="794"/>
      <c r="T17" s="794"/>
      <c r="U17" s="794"/>
      <c r="V17" s="794"/>
      <c r="W17" s="794"/>
      <c r="X17" s="794"/>
      <c r="Y17" s="794"/>
      <c r="Z17" s="794"/>
      <c r="AA17" s="794"/>
      <c r="AB17" s="794"/>
      <c r="AC17" s="794"/>
    </row>
    <row r="18" spans="1:29" ht="12.75" customHeight="1">
      <c r="A18" s="846" t="s">
        <v>457</v>
      </c>
      <c r="B18" s="847"/>
      <c r="C18" s="847"/>
      <c r="D18" s="847"/>
      <c r="E18" s="847"/>
      <c r="F18" s="847"/>
      <c r="G18" s="847"/>
      <c r="H18" s="847"/>
      <c r="I18" s="847"/>
      <c r="J18" s="847"/>
      <c r="K18" s="847"/>
      <c r="L18" s="847"/>
      <c r="M18" s="847"/>
      <c r="N18" s="847"/>
      <c r="O18" s="847"/>
      <c r="P18" s="847"/>
      <c r="Q18" s="847"/>
      <c r="R18" s="847"/>
      <c r="S18" s="847"/>
      <c r="T18" s="847"/>
      <c r="U18" s="847"/>
      <c r="V18" s="847"/>
      <c r="W18" s="847"/>
      <c r="X18" s="847"/>
      <c r="Y18" s="847"/>
      <c r="Z18" s="847"/>
      <c r="AA18" s="847"/>
      <c r="AB18" s="847"/>
      <c r="AC18" s="848"/>
    </row>
    <row r="20" spans="1:29" ht="14.25">
      <c r="A20" s="413" t="s">
        <v>407</v>
      </c>
      <c r="B20" s="413" t="s">
        <v>458</v>
      </c>
      <c r="C20" s="413"/>
      <c r="D20" s="413"/>
      <c r="E20" s="413"/>
      <c r="F20" s="413"/>
      <c r="G20" s="413"/>
      <c r="H20" s="413"/>
      <c r="I20" s="413"/>
      <c r="J20" s="413"/>
      <c r="K20" s="413"/>
      <c r="L20" s="413"/>
      <c r="M20" s="413"/>
      <c r="N20" s="413"/>
      <c r="O20" s="413"/>
      <c r="P20" s="413"/>
      <c r="Q20" s="413"/>
      <c r="R20" s="413"/>
      <c r="S20" s="413"/>
      <c r="T20" s="413"/>
      <c r="U20" s="413"/>
      <c r="V20" s="413"/>
      <c r="W20" s="413"/>
      <c r="X20" s="413"/>
      <c r="Y20" s="413"/>
      <c r="Z20" s="413"/>
      <c r="AA20" s="413"/>
    </row>
    <row r="21" spans="1:29" ht="14.25">
      <c r="B21" s="414" t="s">
        <v>409</v>
      </c>
      <c r="C21" s="414"/>
      <c r="D21" s="415"/>
      <c r="E21" s="797"/>
      <c r="F21" s="797"/>
      <c r="G21" s="797"/>
      <c r="H21" s="797"/>
      <c r="I21" s="797"/>
      <c r="J21" s="797"/>
      <c r="K21" s="414" t="s">
        <v>410</v>
      </c>
      <c r="L21" s="414"/>
      <c r="M21" s="414"/>
      <c r="N21" s="797" t="s">
        <v>411</v>
      </c>
      <c r="O21" s="797"/>
      <c r="P21" s="797"/>
      <c r="Q21" s="797"/>
      <c r="R21" s="797"/>
      <c r="S21" s="797"/>
      <c r="T21" s="797"/>
      <c r="U21" s="797"/>
      <c r="V21" s="414" t="s">
        <v>412</v>
      </c>
      <c r="W21" s="797" t="s">
        <v>413</v>
      </c>
      <c r="X21" s="797"/>
      <c r="Y21" s="797"/>
      <c r="Z21" s="797"/>
      <c r="AA21" s="414"/>
    </row>
    <row r="22" spans="1:29" ht="14.25">
      <c r="A22" s="823"/>
      <c r="B22" s="417" t="s">
        <v>459</v>
      </c>
      <c r="C22" s="418"/>
      <c r="D22" s="418" t="s">
        <v>460</v>
      </c>
      <c r="E22" s="418"/>
      <c r="F22" s="418"/>
      <c r="G22" s="418"/>
      <c r="H22" s="418"/>
      <c r="I22" s="418"/>
      <c r="J22" s="418"/>
      <c r="K22" s="823"/>
      <c r="L22" s="456"/>
      <c r="M22" s="457"/>
      <c r="N22" s="457"/>
      <c r="O22" s="457"/>
      <c r="P22" s="457"/>
      <c r="Q22" s="457"/>
      <c r="R22" s="457"/>
      <c r="S22" s="457"/>
      <c r="T22" s="457"/>
      <c r="U22" s="457"/>
      <c r="V22" s="485"/>
      <c r="W22" s="456"/>
      <c r="X22" s="457"/>
      <c r="Y22" s="457"/>
      <c r="Z22" s="494"/>
      <c r="AA22" s="414"/>
    </row>
    <row r="23" spans="1:29" ht="14.25" outlineLevel="1">
      <c r="A23" s="823"/>
      <c r="B23" s="853" t="s">
        <v>394</v>
      </c>
      <c r="C23" s="418"/>
      <c r="D23" s="418"/>
      <c r="E23" s="418"/>
      <c r="F23" s="418"/>
      <c r="G23" s="418"/>
      <c r="H23" s="418"/>
      <c r="I23" s="418"/>
      <c r="J23" s="418"/>
      <c r="K23" s="823"/>
      <c r="L23" s="456"/>
      <c r="M23" s="457"/>
      <c r="N23" s="457"/>
      <c r="O23" s="457"/>
      <c r="P23" s="457"/>
      <c r="Q23" s="457"/>
      <c r="R23" s="457"/>
      <c r="S23" s="457"/>
      <c r="T23" s="457"/>
      <c r="U23" s="457"/>
      <c r="V23" s="485"/>
      <c r="W23" s="456"/>
      <c r="X23" s="457"/>
      <c r="Y23" s="457"/>
      <c r="Z23" s="494"/>
      <c r="AA23" s="414"/>
    </row>
    <row r="24" spans="1:29" ht="14.25" outlineLevel="1">
      <c r="A24" s="823"/>
      <c r="B24" s="854"/>
      <c r="C24" s="800" t="s">
        <v>306</v>
      </c>
      <c r="D24" s="800"/>
      <c r="E24" s="801" t="s">
        <v>307</v>
      </c>
      <c r="F24" s="802"/>
      <c r="G24" s="801" t="s">
        <v>305</v>
      </c>
      <c r="H24" s="802"/>
      <c r="I24" s="803" t="s">
        <v>215</v>
      </c>
      <c r="J24" s="800"/>
      <c r="K24" s="823"/>
      <c r="L24" s="806" t="s">
        <v>415</v>
      </c>
      <c r="M24" s="807"/>
      <c r="N24" s="807"/>
      <c r="O24" s="807"/>
      <c r="P24" s="807"/>
      <c r="Q24" s="807"/>
      <c r="R24" s="807"/>
      <c r="S24" s="807"/>
      <c r="T24" s="807"/>
      <c r="U24" s="808"/>
      <c r="V24" s="485"/>
      <c r="W24" s="806" t="s">
        <v>416</v>
      </c>
      <c r="X24" s="807"/>
      <c r="Y24" s="807"/>
      <c r="Z24" s="808"/>
      <c r="AA24" s="414"/>
    </row>
    <row r="25" spans="1:29" ht="14.25" outlineLevel="1">
      <c r="A25" s="824"/>
      <c r="B25" s="419" t="s">
        <v>461</v>
      </c>
      <c r="C25" s="803" t="s">
        <v>462</v>
      </c>
      <c r="D25" s="849"/>
      <c r="E25" s="803" t="s">
        <v>463</v>
      </c>
      <c r="F25" s="849"/>
      <c r="G25" s="803" t="s">
        <v>464</v>
      </c>
      <c r="H25" s="849"/>
      <c r="I25" s="458"/>
      <c r="J25" s="459"/>
      <c r="K25" s="823"/>
      <c r="L25" s="825" t="s">
        <v>465</v>
      </c>
      <c r="M25" s="836" t="s">
        <v>418</v>
      </c>
      <c r="N25" s="809" t="s">
        <v>306</v>
      </c>
      <c r="O25" s="810"/>
      <c r="P25" s="809" t="s">
        <v>307</v>
      </c>
      <c r="Q25" s="810"/>
      <c r="R25" s="809" t="s">
        <v>305</v>
      </c>
      <c r="S25" s="810"/>
      <c r="T25" s="809" t="s">
        <v>215</v>
      </c>
      <c r="U25" s="810"/>
      <c r="V25" s="485"/>
      <c r="W25" s="486" t="s">
        <v>452</v>
      </c>
      <c r="X25" s="486" t="s">
        <v>448</v>
      </c>
      <c r="Y25" s="486" t="s">
        <v>450</v>
      </c>
      <c r="Z25" s="486" t="s">
        <v>466</v>
      </c>
      <c r="AA25" s="414"/>
    </row>
    <row r="26" spans="1:29" ht="16.5" outlineLevel="1">
      <c r="A26" s="824"/>
      <c r="B26" s="420" t="s">
        <v>467</v>
      </c>
      <c r="C26" s="421">
        <v>0.05</v>
      </c>
      <c r="D26" s="422">
        <v>1.6E-2</v>
      </c>
      <c r="E26" s="421">
        <v>0.20499999999999999</v>
      </c>
      <c r="F26" s="422">
        <v>4.07E-2</v>
      </c>
      <c r="G26" s="423">
        <v>6.0000000000000001E-3</v>
      </c>
      <c r="H26" s="424">
        <v>0.2</v>
      </c>
      <c r="I26" s="460"/>
      <c r="J26" s="461"/>
      <c r="K26" s="823"/>
      <c r="L26" s="835"/>
      <c r="M26" s="837"/>
      <c r="N26" s="463" t="s">
        <v>420</v>
      </c>
      <c r="O26" s="464" t="s">
        <v>421</v>
      </c>
      <c r="P26" s="465" t="s">
        <v>420</v>
      </c>
      <c r="Q26" s="487" t="s">
        <v>421</v>
      </c>
      <c r="R26" s="465" t="s">
        <v>420</v>
      </c>
      <c r="S26" s="487" t="s">
        <v>421</v>
      </c>
      <c r="T26" s="465" t="s">
        <v>420</v>
      </c>
      <c r="U26" s="487" t="s">
        <v>421</v>
      </c>
      <c r="V26" s="485"/>
      <c r="W26" s="488">
        <f>0.0568+2.53*SUM(N27:O27)+0.558*SUM(N29:O29)+0.877*SUM(N30:O30)</f>
        <v>1.9105668999999998</v>
      </c>
      <c r="X26" s="488">
        <f>0.6914-0.4371*SUM(P27:Q27)-0.0939*SUM(P29:Q29)-0.1958*SUM(P30:Q30)</f>
        <v>0.39973516000000009</v>
      </c>
      <c r="Y26" s="495">
        <f>SUM(R27:S27)*总模型!D21+SUM(R28:S28)*总模型!E21+SUM(R29:S29)*总模型!F21+SUM(R30:S30)*总模型!G21</f>
        <v>4.8864999999999999E-2</v>
      </c>
      <c r="Z26" s="495">
        <f>0.04015-0.373*SUM(T29:U29)-0.01078*(0.699+0.01928*SUM(T31:U31)-2.262*SUM(T30:U30))</f>
        <v>3.1296387270399996E-2</v>
      </c>
      <c r="AA26" s="414"/>
    </row>
    <row r="27" spans="1:29" ht="16.5" outlineLevel="1">
      <c r="A27" s="824"/>
      <c r="B27" s="420" t="s">
        <v>468</v>
      </c>
      <c r="C27" s="425">
        <v>4.8000000000000001E-2</v>
      </c>
      <c r="D27" s="426">
        <v>1.6E-2</v>
      </c>
      <c r="E27" s="425">
        <v>0.193</v>
      </c>
      <c r="F27" s="426">
        <v>6.3E-2</v>
      </c>
      <c r="G27" s="423">
        <v>0</v>
      </c>
      <c r="H27" s="424">
        <v>0.39979999999999999</v>
      </c>
      <c r="I27" s="466"/>
      <c r="J27" s="467"/>
      <c r="K27" s="823"/>
      <c r="L27" s="468" t="s">
        <v>469</v>
      </c>
      <c r="M27" s="469">
        <v>3</v>
      </c>
      <c r="N27" s="470">
        <f>IF(O27=0,INDEX(C26:C28,$M$27),0)</f>
        <v>0</v>
      </c>
      <c r="O27" s="471">
        <v>5.5500000000000001E-2</v>
      </c>
      <c r="P27" s="470">
        <f>IF(Q27=0,INDEX(E26:E28,$M$27),0)</f>
        <v>0</v>
      </c>
      <c r="Q27" s="471">
        <v>0.40129999999999999</v>
      </c>
      <c r="R27" s="470">
        <f>IF(S27=0,INDEX(G26:G28,$M$27),0)</f>
        <v>0</v>
      </c>
      <c r="S27" s="471">
        <v>-0.19</v>
      </c>
      <c r="T27" s="470" t="s">
        <v>171</v>
      </c>
      <c r="U27" s="471" t="s">
        <v>171</v>
      </c>
      <c r="V27" s="485"/>
      <c r="W27" s="489"/>
      <c r="X27" s="489"/>
      <c r="Y27" s="496"/>
      <c r="Z27" s="486" t="s">
        <v>470</v>
      </c>
      <c r="AA27" s="497"/>
    </row>
    <row r="28" spans="1:29" ht="16.5" outlineLevel="1">
      <c r="A28" s="824"/>
      <c r="B28" s="427" t="s">
        <v>471</v>
      </c>
      <c r="C28" s="428">
        <v>3.4099999999999998E-2</v>
      </c>
      <c r="D28" s="429">
        <v>0.01</v>
      </c>
      <c r="E28" s="428">
        <v>0.13200000000000001</v>
      </c>
      <c r="F28" s="429">
        <v>0.04</v>
      </c>
      <c r="G28" s="423">
        <v>0</v>
      </c>
      <c r="H28" s="424">
        <v>0.3</v>
      </c>
      <c r="I28" s="472"/>
      <c r="J28" s="473"/>
      <c r="K28" s="823"/>
      <c r="L28" s="474" t="s">
        <v>472</v>
      </c>
      <c r="M28" s="469">
        <v>3</v>
      </c>
      <c r="N28" s="470" t="s">
        <v>171</v>
      </c>
      <c r="O28" s="471" t="s">
        <v>171</v>
      </c>
      <c r="P28" s="470" t="s">
        <v>171</v>
      </c>
      <c r="Q28" s="471" t="s">
        <v>171</v>
      </c>
      <c r="R28" s="470">
        <f>IF(S28=0,INDEX(G30:G32,$M$28),0)</f>
        <v>0</v>
      </c>
      <c r="S28" s="471">
        <v>0.20280000000000001</v>
      </c>
      <c r="T28" s="470" t="s">
        <v>171</v>
      </c>
      <c r="U28" s="471" t="s">
        <v>171</v>
      </c>
      <c r="V28" s="485"/>
      <c r="W28" s="490"/>
      <c r="X28" s="490"/>
      <c r="Y28" s="498"/>
      <c r="Z28" s="495">
        <f>0.04015-0.373*SUM(T29:U29)-0.01078*(0.699+0.01928*SUM(T32:U32)-2.262*SUM(T30:U30))</f>
        <v>3.1736589001599994E-2</v>
      </c>
      <c r="AA28" s="497"/>
    </row>
    <row r="29" spans="1:29" ht="14.25" outlineLevel="1">
      <c r="A29" s="824"/>
      <c r="B29" s="430" t="s">
        <v>473</v>
      </c>
      <c r="C29" s="803" t="s">
        <v>474</v>
      </c>
      <c r="D29" s="849"/>
      <c r="E29" s="803" t="s">
        <v>475</v>
      </c>
      <c r="F29" s="849"/>
      <c r="G29" s="803" t="s">
        <v>476</v>
      </c>
      <c r="H29" s="849"/>
      <c r="I29" s="850"/>
      <c r="J29" s="851"/>
      <c r="K29" s="823"/>
      <c r="L29" s="474" t="s">
        <v>477</v>
      </c>
      <c r="M29" s="469">
        <v>1</v>
      </c>
      <c r="N29" s="470">
        <f>IF(O29=0,INDEX(C34:C35,$M$29),0)</f>
        <v>0</v>
      </c>
      <c r="O29" s="471">
        <v>1.1746000000000001</v>
      </c>
      <c r="P29" s="470">
        <f>IF(S29=0,INDEX(G34:G35,$M$29),0)</f>
        <v>0</v>
      </c>
      <c r="Q29" s="471">
        <v>0.40129999999999999</v>
      </c>
      <c r="R29" s="470">
        <f>IF(S29=0,INDEX(G34:G35,$M$29),0)</f>
        <v>0</v>
      </c>
      <c r="S29" s="471">
        <v>0.1303</v>
      </c>
      <c r="T29" s="470">
        <f>IF(U29=0,I34,0)</f>
        <v>0</v>
      </c>
      <c r="U29" s="471">
        <v>3.2000000000000002E-3</v>
      </c>
      <c r="V29" s="485"/>
      <c r="W29" s="414"/>
      <c r="X29" s="414"/>
      <c r="Y29" s="414"/>
      <c r="Z29" s="414"/>
      <c r="AA29" s="414"/>
    </row>
    <row r="30" spans="1:29" ht="16.5" outlineLevel="1">
      <c r="A30" s="824"/>
      <c r="B30" s="420" t="s">
        <v>478</v>
      </c>
      <c r="C30" s="431"/>
      <c r="D30" s="422"/>
      <c r="E30" s="421"/>
      <c r="F30" s="422"/>
      <c r="G30" s="432">
        <v>-5.0639999999999998E-2</v>
      </c>
      <c r="H30" s="426">
        <v>0.125391</v>
      </c>
      <c r="I30" s="475"/>
      <c r="J30" s="422"/>
      <c r="K30" s="823"/>
      <c r="L30" s="474" t="s">
        <v>479</v>
      </c>
      <c r="M30" s="469">
        <v>1</v>
      </c>
      <c r="N30" s="470">
        <f>IF(O30=0,INDEX(C37:C38,$M$30),0)</f>
        <v>0</v>
      </c>
      <c r="O30" s="471">
        <v>1.2062999999999999</v>
      </c>
      <c r="P30" s="470">
        <f>IF(Q30=0,INDEX(E37:E38,$M$30),0)</f>
        <v>0</v>
      </c>
      <c r="Q30" s="471">
        <v>0.40129999999999999</v>
      </c>
      <c r="R30" s="470">
        <f>IF(S30=0,INDEX(G37:G38,$M$30),0)</f>
        <v>0</v>
      </c>
      <c r="S30" s="491">
        <v>4.4000000000000003E-3</v>
      </c>
      <c r="T30" s="470">
        <f>IF(U30=0,G42,0)</f>
        <v>0</v>
      </c>
      <c r="U30" s="471">
        <v>7.9000000000000001E-2</v>
      </c>
      <c r="V30" s="485"/>
      <c r="W30" s="414"/>
      <c r="X30" s="414"/>
      <c r="Y30" s="414"/>
      <c r="Z30" s="414"/>
      <c r="AA30" s="414"/>
    </row>
    <row r="31" spans="1:29" ht="16.5" outlineLevel="1">
      <c r="A31" s="823"/>
      <c r="B31" s="420" t="s">
        <v>480</v>
      </c>
      <c r="C31" s="431"/>
      <c r="D31" s="422"/>
      <c r="E31" s="421"/>
      <c r="F31" s="422"/>
      <c r="G31" s="432">
        <v>-7.5999999999999998E-2</v>
      </c>
      <c r="H31" s="426">
        <v>0.250195</v>
      </c>
      <c r="I31" s="438"/>
      <c r="J31" s="476"/>
      <c r="K31" s="833"/>
      <c r="T31" s="470">
        <f>IF(U31=0,INDEX(I42:I43,$M$30),0)</f>
        <v>9.8689999999999998</v>
      </c>
      <c r="U31" s="471"/>
      <c r="V31" s="492"/>
      <c r="W31" s="414"/>
      <c r="X31" s="414"/>
      <c r="Y31" s="414"/>
      <c r="Z31" s="414"/>
      <c r="AA31" s="414"/>
    </row>
    <row r="32" spans="1:29" ht="16.5" outlineLevel="1">
      <c r="A32" s="823"/>
      <c r="B32" s="420" t="s">
        <v>481</v>
      </c>
      <c r="C32" s="433"/>
      <c r="D32" s="426"/>
      <c r="E32" s="425"/>
      <c r="F32" s="426"/>
      <c r="G32" s="432">
        <v>-9.3600000000000003E-2</v>
      </c>
      <c r="H32" s="426">
        <v>0.27055200000000001</v>
      </c>
      <c r="I32" s="477"/>
      <c r="J32" s="426"/>
      <c r="K32" s="478"/>
      <c r="T32" s="470">
        <f>IF(U32=0,INDEX(I44:I45,$M$30),0)</f>
        <v>7.7510000000000003</v>
      </c>
      <c r="U32" s="471"/>
      <c r="V32" s="493"/>
      <c r="W32" s="414"/>
      <c r="X32" s="414"/>
      <c r="Y32" s="414"/>
      <c r="Z32" s="414"/>
      <c r="AA32" s="414"/>
    </row>
    <row r="33" spans="1:27" ht="14.25" outlineLevel="1">
      <c r="A33" s="414"/>
      <c r="B33" s="430" t="s">
        <v>465</v>
      </c>
      <c r="C33" s="801" t="s">
        <v>482</v>
      </c>
      <c r="D33" s="802"/>
      <c r="E33" s="801"/>
      <c r="F33" s="802"/>
      <c r="G33" s="801" t="s">
        <v>483</v>
      </c>
      <c r="H33" s="802"/>
      <c r="I33" s="852" t="s">
        <v>484</v>
      </c>
      <c r="J33" s="802"/>
      <c r="K33" s="479"/>
    </row>
    <row r="34" spans="1:27" ht="16.5" outlineLevel="1">
      <c r="A34" s="414"/>
      <c r="B34" s="434" t="s">
        <v>485</v>
      </c>
      <c r="C34" s="421">
        <v>0.26900000000000002</v>
      </c>
      <c r="D34" s="422">
        <v>8.9599999999999999E-2</v>
      </c>
      <c r="E34" s="431"/>
      <c r="F34" s="422"/>
      <c r="G34" s="432">
        <v>0</v>
      </c>
      <c r="H34" s="426">
        <v>0.21</v>
      </c>
      <c r="I34" s="480">
        <v>1.0999999999999999E-2</v>
      </c>
      <c r="J34" s="426">
        <v>3.3999999999999998E-3</v>
      </c>
      <c r="K34" s="834"/>
    </row>
    <row r="35" spans="1:27" ht="16.5" outlineLevel="1">
      <c r="A35" s="414"/>
      <c r="B35" s="420" t="s">
        <v>486</v>
      </c>
      <c r="C35" s="425">
        <v>0.21870000000000001</v>
      </c>
      <c r="D35" s="426">
        <v>7.2900000000000006E-2</v>
      </c>
      <c r="E35" s="433"/>
      <c r="F35" s="426"/>
      <c r="G35" s="432">
        <v>0</v>
      </c>
      <c r="H35" s="426">
        <v>0.25000989973643301</v>
      </c>
      <c r="I35" s="477"/>
      <c r="J35" s="426"/>
      <c r="K35" s="834"/>
    </row>
    <row r="36" spans="1:27" ht="14.25" outlineLevel="1">
      <c r="A36" s="414"/>
      <c r="B36" s="430" t="s">
        <v>487</v>
      </c>
      <c r="C36" s="801" t="s">
        <v>488</v>
      </c>
      <c r="D36" s="802"/>
      <c r="E36" s="801" t="s">
        <v>489</v>
      </c>
      <c r="F36" s="802"/>
      <c r="G36" s="801" t="s">
        <v>490</v>
      </c>
      <c r="H36" s="802"/>
      <c r="I36" s="852" t="s">
        <v>491</v>
      </c>
      <c r="J36" s="802"/>
      <c r="K36" s="479"/>
    </row>
    <row r="37" spans="1:27" ht="16.5" outlineLevel="1">
      <c r="A37" s="414"/>
      <c r="B37" s="435" t="s">
        <v>492</v>
      </c>
      <c r="C37" s="421">
        <v>0.2412</v>
      </c>
      <c r="D37" s="422">
        <v>8.0299999999999996E-2</v>
      </c>
      <c r="E37" s="421">
        <v>0.75</v>
      </c>
      <c r="F37" s="422">
        <v>0.25</v>
      </c>
      <c r="G37" s="423">
        <v>0.33</v>
      </c>
      <c r="H37" s="426">
        <v>0.27250000000000002</v>
      </c>
      <c r="I37" s="481">
        <f>0.699+0.01928*I42-2.262*$G$42</f>
        <v>0.77481711999999991</v>
      </c>
      <c r="J37" s="476"/>
      <c r="K37" s="479"/>
    </row>
    <row r="38" spans="1:27" ht="16.5" outlineLevel="1">
      <c r="A38" s="414"/>
      <c r="B38" s="435" t="s">
        <v>493</v>
      </c>
      <c r="C38" s="425">
        <v>0.2019</v>
      </c>
      <c r="D38" s="426">
        <v>6.7000000000000004E-2</v>
      </c>
      <c r="E38" s="425">
        <v>0.748</v>
      </c>
      <c r="F38" s="426">
        <v>0.248</v>
      </c>
      <c r="G38" s="423">
        <v>0.25</v>
      </c>
      <c r="H38" s="426">
        <v>0.36596985111700697</v>
      </c>
      <c r="I38" s="481">
        <f>0.699+0.01928*I43-2.262*$G$42</f>
        <v>0.72920063999999984</v>
      </c>
      <c r="J38" s="426"/>
      <c r="K38" s="479"/>
    </row>
    <row r="39" spans="1:27" ht="16.5" outlineLevel="1">
      <c r="A39" s="414"/>
      <c r="B39" s="435" t="s">
        <v>492</v>
      </c>
      <c r="C39" s="436"/>
      <c r="D39" s="437"/>
      <c r="E39" s="438"/>
      <c r="F39" s="437"/>
      <c r="G39" s="439"/>
      <c r="H39" s="437"/>
      <c r="I39" s="481">
        <f>0.699+0.01928*I44-2.262*$G$42</f>
        <v>0.73398207999999998</v>
      </c>
      <c r="J39" s="437"/>
      <c r="K39" s="479"/>
    </row>
    <row r="40" spans="1:27" ht="14.25" outlineLevel="1">
      <c r="A40" s="414"/>
      <c r="B40" s="435" t="s">
        <v>493</v>
      </c>
      <c r="C40" s="440"/>
      <c r="D40" s="441"/>
      <c r="E40" s="442"/>
      <c r="F40" s="441"/>
      <c r="G40" s="442"/>
      <c r="H40" s="441"/>
      <c r="I40" s="481">
        <f>0.699+0.01928*I45-2.262*$G$42</f>
        <v>0.66906631999999988</v>
      </c>
      <c r="J40" s="441"/>
      <c r="K40" s="479"/>
      <c r="V40" s="479"/>
      <c r="W40" s="414"/>
      <c r="X40" s="414"/>
      <c r="Y40" s="414"/>
      <c r="Z40" s="414"/>
      <c r="AA40" s="414"/>
    </row>
    <row r="41" spans="1:27" ht="14.25" outlineLevel="1">
      <c r="A41" s="414"/>
      <c r="B41" s="430" t="s">
        <v>494</v>
      </c>
      <c r="C41" s="428"/>
      <c r="D41" s="443"/>
      <c r="E41" s="444"/>
      <c r="F41" s="443"/>
      <c r="G41" s="801" t="s">
        <v>228</v>
      </c>
      <c r="H41" s="802"/>
      <c r="I41" s="801" t="s">
        <v>495</v>
      </c>
      <c r="J41" s="802"/>
      <c r="K41" s="479"/>
      <c r="V41" s="479"/>
      <c r="W41" s="414"/>
      <c r="X41" s="414"/>
      <c r="Y41" s="414"/>
      <c r="Z41" s="414"/>
      <c r="AA41" s="414"/>
    </row>
    <row r="42" spans="1:27" ht="14.25" outlineLevel="1">
      <c r="A42" s="414"/>
      <c r="B42" s="435" t="s">
        <v>492</v>
      </c>
      <c r="C42" s="428"/>
      <c r="D42" s="443"/>
      <c r="E42" s="444"/>
      <c r="F42" s="443"/>
      <c r="G42" s="440">
        <v>5.0599999999999999E-2</v>
      </c>
      <c r="H42" s="441">
        <v>1.6799999999999999E-2</v>
      </c>
      <c r="I42" s="440">
        <v>9.8689999999999998</v>
      </c>
      <c r="J42" s="441">
        <v>3.2890000000000001</v>
      </c>
      <c r="K42" s="479"/>
      <c r="V42" s="479"/>
      <c r="W42" s="414"/>
      <c r="X42" s="414"/>
      <c r="Y42" s="414"/>
      <c r="Z42" s="414"/>
      <c r="AA42" s="414"/>
    </row>
    <row r="43" spans="1:27" ht="14.25" outlineLevel="1">
      <c r="A43" s="414"/>
      <c r="B43" s="435" t="s">
        <v>493</v>
      </c>
      <c r="C43" s="428"/>
      <c r="D43" s="443"/>
      <c r="E43" s="444"/>
      <c r="F43" s="443"/>
      <c r="G43" s="445"/>
      <c r="H43" s="441"/>
      <c r="I43" s="440">
        <v>7.5030000000000001</v>
      </c>
      <c r="J43" s="441">
        <v>2.5009999999999999</v>
      </c>
      <c r="K43" s="479"/>
      <c r="V43" s="479"/>
      <c r="W43" s="414"/>
      <c r="X43" s="414"/>
      <c r="Y43" s="414"/>
      <c r="Z43" s="414"/>
      <c r="AA43" s="414"/>
    </row>
    <row r="44" spans="1:27" ht="14.25" outlineLevel="1">
      <c r="A44" s="414"/>
      <c r="B44" s="435" t="s">
        <v>492</v>
      </c>
      <c r="C44" s="428"/>
      <c r="D44" s="443"/>
      <c r="E44" s="444"/>
      <c r="F44" s="443"/>
      <c r="G44" s="445"/>
      <c r="H44" s="441"/>
      <c r="I44" s="440">
        <v>7.7510000000000003</v>
      </c>
      <c r="J44" s="441">
        <v>2.5836000000000001</v>
      </c>
      <c r="K44" s="479"/>
      <c r="V44" s="479"/>
      <c r="W44" s="414"/>
      <c r="X44" s="414"/>
      <c r="Y44" s="414"/>
      <c r="Z44" s="414"/>
      <c r="AA44" s="414"/>
    </row>
    <row r="45" spans="1:27" ht="14.25" outlineLevel="1">
      <c r="A45" s="414"/>
      <c r="B45" s="435" t="s">
        <v>493</v>
      </c>
      <c r="C45" s="428"/>
      <c r="D45" s="443"/>
      <c r="E45" s="444"/>
      <c r="F45" s="443"/>
      <c r="G45" s="445"/>
      <c r="H45" s="441"/>
      <c r="I45" s="440">
        <v>4.3840000000000003</v>
      </c>
      <c r="J45" s="441">
        <v>1.4613</v>
      </c>
      <c r="K45" s="479"/>
      <c r="V45" s="479"/>
      <c r="W45" s="414"/>
      <c r="X45" s="414"/>
      <c r="Y45" s="414"/>
      <c r="Z45" s="414"/>
      <c r="AA45" s="414"/>
    </row>
    <row r="46" spans="1:27" ht="14.25">
      <c r="A46" s="414"/>
      <c r="B46" s="446"/>
      <c r="C46" s="447"/>
      <c r="D46" s="448"/>
      <c r="E46" s="449"/>
      <c r="F46" s="448"/>
      <c r="G46" s="450"/>
      <c r="H46" s="451"/>
      <c r="I46" s="448"/>
      <c r="J46" s="482"/>
      <c r="K46" s="479"/>
      <c r="V46" s="479"/>
      <c r="W46" s="414"/>
      <c r="X46" s="414"/>
      <c r="Y46" s="414"/>
      <c r="Z46" s="414"/>
      <c r="AA46" s="414"/>
    </row>
    <row r="48" spans="1:27">
      <c r="B48" s="452" t="s">
        <v>478</v>
      </c>
      <c r="C48" s="453" t="s">
        <v>496</v>
      </c>
      <c r="D48" s="454"/>
      <c r="E48" s="454"/>
      <c r="F48" s="454"/>
      <c r="G48" s="454"/>
      <c r="H48" s="454"/>
      <c r="I48" s="454"/>
      <c r="J48" s="454"/>
      <c r="K48" s="454"/>
      <c r="L48" s="483"/>
    </row>
    <row r="49" spans="2:12" ht="14.25">
      <c r="B49" s="452" t="s">
        <v>497</v>
      </c>
      <c r="C49" s="453" t="s">
        <v>498</v>
      </c>
      <c r="D49" s="454"/>
      <c r="E49" s="454"/>
      <c r="F49" s="454"/>
      <c r="G49" s="454"/>
      <c r="H49" s="454"/>
      <c r="I49" s="454"/>
      <c r="J49" s="454"/>
      <c r="K49" s="484"/>
      <c r="L49" s="483"/>
    </row>
    <row r="50" spans="2:12" ht="14.25">
      <c r="B50" s="452" t="s">
        <v>481</v>
      </c>
      <c r="C50" s="453" t="s">
        <v>499</v>
      </c>
      <c r="D50" s="454"/>
      <c r="E50" s="454"/>
      <c r="F50" s="454"/>
      <c r="G50" s="454"/>
      <c r="H50" s="454"/>
      <c r="I50" s="454"/>
      <c r="J50" s="454"/>
      <c r="K50" s="484"/>
      <c r="L50" s="483"/>
    </row>
    <row r="51" spans="2:12" ht="14.25">
      <c r="B51" s="455"/>
      <c r="C51" s="455"/>
      <c r="D51" s="455"/>
      <c r="E51" s="455"/>
      <c r="F51" s="455"/>
      <c r="G51" s="455"/>
      <c r="H51" s="455"/>
      <c r="I51" s="455"/>
      <c r="J51" s="455"/>
      <c r="K51" s="479"/>
      <c r="L51" s="455"/>
    </row>
    <row r="52" spans="2:12">
      <c r="B52" s="452" t="s">
        <v>485</v>
      </c>
      <c r="C52" s="453" t="s">
        <v>500</v>
      </c>
      <c r="D52" s="454"/>
      <c r="E52" s="454"/>
      <c r="F52" s="454"/>
      <c r="G52" s="454"/>
      <c r="H52" s="454"/>
      <c r="I52" s="454"/>
      <c r="J52" s="454"/>
      <c r="K52" s="454"/>
      <c r="L52" s="483"/>
    </row>
    <row r="53" spans="2:12" ht="14.25">
      <c r="B53" s="452" t="s">
        <v>486</v>
      </c>
      <c r="C53" s="453" t="s">
        <v>486</v>
      </c>
      <c r="D53" s="454"/>
      <c r="E53" s="454"/>
      <c r="F53" s="454"/>
      <c r="G53" s="454"/>
      <c r="H53" s="454"/>
      <c r="I53" s="454"/>
      <c r="J53" s="454"/>
      <c r="K53" s="484"/>
      <c r="L53" s="483"/>
    </row>
    <row r="54" spans="2:12">
      <c r="B54" s="455"/>
      <c r="C54" s="455"/>
      <c r="D54" s="455"/>
      <c r="E54" s="455"/>
      <c r="F54" s="455"/>
      <c r="G54" s="455"/>
      <c r="H54" s="455"/>
      <c r="I54" s="455"/>
      <c r="J54" s="455"/>
      <c r="K54" s="455"/>
      <c r="L54" s="455"/>
    </row>
    <row r="55" spans="2:12">
      <c r="B55" s="452" t="s">
        <v>492</v>
      </c>
      <c r="C55" s="453" t="s">
        <v>501</v>
      </c>
      <c r="D55" s="454"/>
      <c r="E55" s="454"/>
      <c r="F55" s="454"/>
      <c r="G55" s="454"/>
      <c r="H55" s="454"/>
      <c r="I55" s="454"/>
      <c r="J55" s="454"/>
      <c r="K55" s="454"/>
      <c r="L55" s="483"/>
    </row>
    <row r="56" spans="2:12" ht="14.25">
      <c r="B56" s="452" t="s">
        <v>493</v>
      </c>
      <c r="C56" s="453" t="s">
        <v>502</v>
      </c>
      <c r="D56" s="454"/>
      <c r="E56" s="454"/>
      <c r="F56" s="454"/>
      <c r="G56" s="454"/>
      <c r="H56" s="454"/>
      <c r="I56" s="454"/>
      <c r="J56" s="454"/>
      <c r="K56" s="484"/>
      <c r="L56" s="483"/>
    </row>
  </sheetData>
  <mergeCells count="46">
    <mergeCell ref="A22:A32"/>
    <mergeCell ref="B23:B24"/>
    <mergeCell ref="K22:K31"/>
    <mergeCell ref="K34:K35"/>
    <mergeCell ref="L25:L26"/>
    <mergeCell ref="C36:D36"/>
    <mergeCell ref="E36:F36"/>
    <mergeCell ref="G36:H36"/>
    <mergeCell ref="I36:J36"/>
    <mergeCell ref="G41:H41"/>
    <mergeCell ref="I41:J41"/>
    <mergeCell ref="C29:D29"/>
    <mergeCell ref="E29:F29"/>
    <mergeCell ref="G29:H29"/>
    <mergeCell ref="I29:J29"/>
    <mergeCell ref="C33:D33"/>
    <mergeCell ref="E33:F33"/>
    <mergeCell ref="G33:H33"/>
    <mergeCell ref="I33:J33"/>
    <mergeCell ref="W24:Z24"/>
    <mergeCell ref="C25:D25"/>
    <mergeCell ref="E25:F25"/>
    <mergeCell ref="G25:H25"/>
    <mergeCell ref="N25:O25"/>
    <mergeCell ref="P25:Q25"/>
    <mergeCell ref="R25:S25"/>
    <mergeCell ref="T25:U25"/>
    <mergeCell ref="M25:M26"/>
    <mergeCell ref="C24:D24"/>
    <mergeCell ref="E24:F24"/>
    <mergeCell ref="G24:H24"/>
    <mergeCell ref="I24:J24"/>
    <mergeCell ref="L24:U24"/>
    <mergeCell ref="A17:AC17"/>
    <mergeCell ref="A18:AC18"/>
    <mergeCell ref="E21:J21"/>
    <mergeCell ref="N21:U21"/>
    <mergeCell ref="W21:Z21"/>
    <mergeCell ref="A3:AD3"/>
    <mergeCell ref="A7:AC7"/>
    <mergeCell ref="A11:AC11"/>
    <mergeCell ref="A15:AC15"/>
    <mergeCell ref="A16:AC16"/>
    <mergeCell ref="A4:AD6"/>
    <mergeCell ref="A8:AC10"/>
    <mergeCell ref="A12:AC14"/>
  </mergeCells>
  <phoneticPr fontId="152" type="noConversion"/>
  <conditionalFormatting sqref="N27">
    <cfRule type="cellIs" dxfId="55" priority="6" stopIfTrue="1" operator="equal">
      <formula>0</formula>
    </cfRule>
  </conditionalFormatting>
  <conditionalFormatting sqref="P27">
    <cfRule type="cellIs" dxfId="54" priority="4" stopIfTrue="1" operator="equal">
      <formula>0</formula>
    </cfRule>
  </conditionalFormatting>
  <conditionalFormatting sqref="R27">
    <cfRule type="cellIs" dxfId="53" priority="3" stopIfTrue="1" operator="equal">
      <formula>0</formula>
    </cfRule>
  </conditionalFormatting>
  <conditionalFormatting sqref="N28">
    <cfRule type="cellIs" dxfId="52" priority="5" stopIfTrue="1" operator="equal">
      <formula>0</formula>
    </cfRule>
  </conditionalFormatting>
  <conditionalFormatting sqref="T32">
    <cfRule type="cellIs" dxfId="51" priority="1" stopIfTrue="1" operator="equal">
      <formula>0</formula>
    </cfRule>
  </conditionalFormatting>
  <conditionalFormatting sqref="T29:T31">
    <cfRule type="cellIs" dxfId="50" priority="2" stopIfTrue="1" operator="equal">
      <formula>0</formula>
    </cfRule>
  </conditionalFormatting>
  <conditionalFormatting sqref="N29:N30 R28:R30 P28:P30 T27:T28">
    <cfRule type="cellIs" dxfId="49" priority="7" stopIfTrue="1" operator="equal">
      <formula>0</formula>
    </cfRule>
  </conditionalFormatting>
  <pageMargins left="0.69930555555555596" right="0.69930555555555596" top="0.75" bottom="0.75" header="0.3" footer="0.3"/>
  <pageSetup paperSize="9"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7"/>
    <outlinePr summaryBelow="0"/>
  </sheetPr>
  <dimension ref="A1:U159"/>
  <sheetViews>
    <sheetView showGridLines="0" topLeftCell="A52" workbookViewId="0">
      <selection activeCell="I79" sqref="I79"/>
    </sheetView>
  </sheetViews>
  <sheetFormatPr defaultColWidth="9" defaultRowHeight="12" outlineLevelRow="1"/>
  <cols>
    <col min="1" max="1" width="9" style="36"/>
    <col min="2" max="2" width="12.25" style="36" customWidth="1"/>
    <col min="3" max="3" width="8.375" style="36" customWidth="1"/>
    <col min="4" max="5" width="9.375" style="36" customWidth="1"/>
    <col min="6" max="6" width="9" style="36" customWidth="1"/>
    <col min="7" max="7" width="10.125" style="36" customWidth="1"/>
    <col min="8" max="9" width="11.375" style="36" customWidth="1"/>
    <col min="10" max="10" width="11" style="36" customWidth="1"/>
    <col min="11" max="11" width="11.25" style="36" customWidth="1"/>
    <col min="12" max="16384" width="9" style="36"/>
  </cols>
  <sheetData>
    <row r="1" spans="1:21" ht="12" customHeight="1">
      <c r="A1" s="877" t="s">
        <v>503</v>
      </c>
      <c r="B1" s="877"/>
      <c r="C1" s="877"/>
      <c r="D1" s="877"/>
      <c r="E1" s="877"/>
      <c r="F1" s="877"/>
      <c r="G1" s="877"/>
      <c r="H1" s="877"/>
      <c r="I1" s="877"/>
      <c r="J1" s="877"/>
      <c r="K1" s="398"/>
      <c r="L1" s="876" t="s">
        <v>504</v>
      </c>
      <c r="M1" s="876"/>
      <c r="N1" s="876"/>
      <c r="O1" s="876"/>
      <c r="P1" s="876"/>
      <c r="Q1" s="876"/>
      <c r="R1" s="876"/>
      <c r="S1" s="876"/>
      <c r="T1" s="876"/>
      <c r="U1" s="876"/>
    </row>
    <row r="2" spans="1:21" ht="12" customHeight="1">
      <c r="A2" s="878"/>
      <c r="B2" s="878"/>
      <c r="C2" s="878"/>
      <c r="D2" s="878"/>
      <c r="E2" s="878"/>
      <c r="F2" s="878"/>
      <c r="G2" s="878"/>
      <c r="H2" s="878"/>
      <c r="I2" s="878"/>
      <c r="J2" s="878"/>
      <c r="K2" s="399"/>
      <c r="L2" s="876"/>
      <c r="M2" s="876"/>
      <c r="N2" s="876"/>
      <c r="O2" s="876"/>
      <c r="P2" s="876"/>
      <c r="Q2" s="876"/>
      <c r="R2" s="876"/>
      <c r="S2" s="876"/>
      <c r="T2" s="876"/>
      <c r="U2" s="876"/>
    </row>
    <row r="3" spans="1:21" ht="20.25">
      <c r="A3" s="878"/>
      <c r="B3" s="878"/>
      <c r="C3" s="878"/>
      <c r="D3" s="878"/>
      <c r="E3" s="878"/>
      <c r="F3" s="878"/>
      <c r="G3" s="878"/>
      <c r="H3" s="878"/>
      <c r="I3" s="878"/>
      <c r="J3" s="878"/>
      <c r="K3" s="399"/>
      <c r="L3" s="876"/>
      <c r="M3" s="876"/>
      <c r="N3" s="876"/>
      <c r="O3" s="876"/>
      <c r="P3" s="876"/>
      <c r="Q3" s="876"/>
      <c r="R3" s="876"/>
      <c r="S3" s="876"/>
      <c r="T3" s="876"/>
      <c r="U3" s="876"/>
    </row>
    <row r="4" spans="1:21" ht="11.25" customHeight="1">
      <c r="A4" s="878"/>
      <c r="B4" s="878"/>
      <c r="C4" s="878"/>
      <c r="D4" s="878"/>
      <c r="E4" s="878"/>
      <c r="F4" s="878"/>
      <c r="G4" s="878"/>
      <c r="H4" s="878"/>
      <c r="I4" s="878"/>
      <c r="J4" s="878"/>
      <c r="K4" s="400"/>
      <c r="L4" s="876"/>
      <c r="M4" s="876"/>
      <c r="N4" s="876"/>
      <c r="O4" s="876"/>
      <c r="P4" s="876"/>
      <c r="Q4" s="876"/>
      <c r="R4" s="876"/>
      <c r="S4" s="876"/>
      <c r="T4" s="876"/>
      <c r="U4" s="876"/>
    </row>
    <row r="5" spans="1:21" ht="11.25" customHeight="1">
      <c r="A5" s="878"/>
      <c r="B5" s="878"/>
      <c r="C5" s="878"/>
      <c r="D5" s="878"/>
      <c r="E5" s="878"/>
      <c r="F5" s="878"/>
      <c r="G5" s="878"/>
      <c r="H5" s="878"/>
      <c r="I5" s="878"/>
      <c r="J5" s="878"/>
      <c r="K5" s="400"/>
      <c r="L5" s="876"/>
      <c r="M5" s="876"/>
      <c r="N5" s="876"/>
      <c r="O5" s="876"/>
      <c r="P5" s="876"/>
      <c r="Q5" s="876"/>
      <c r="R5" s="876"/>
      <c r="S5" s="876"/>
      <c r="T5" s="876"/>
      <c r="U5" s="876"/>
    </row>
    <row r="6" spans="1:21" ht="11.25" customHeight="1">
      <c r="A6" s="878"/>
      <c r="B6" s="878"/>
      <c r="C6" s="878"/>
      <c r="D6" s="878"/>
      <c r="E6" s="878"/>
      <c r="F6" s="878"/>
      <c r="G6" s="878"/>
      <c r="H6" s="878"/>
      <c r="I6" s="878"/>
      <c r="J6" s="878"/>
      <c r="K6" s="400"/>
      <c r="L6" s="876"/>
      <c r="M6" s="876"/>
      <c r="N6" s="876"/>
      <c r="O6" s="876"/>
      <c r="P6" s="876"/>
      <c r="Q6" s="876"/>
      <c r="R6" s="876"/>
      <c r="S6" s="876"/>
      <c r="T6" s="876"/>
      <c r="U6" s="876"/>
    </row>
    <row r="7" spans="1:21" ht="11.25" customHeight="1">
      <c r="A7" s="878"/>
      <c r="B7" s="878"/>
      <c r="C7" s="878"/>
      <c r="D7" s="878"/>
      <c r="E7" s="878"/>
      <c r="F7" s="878"/>
      <c r="G7" s="878"/>
      <c r="H7" s="878"/>
      <c r="I7" s="878"/>
      <c r="J7" s="878"/>
      <c r="K7" s="400"/>
      <c r="L7" s="876"/>
      <c r="M7" s="876"/>
      <c r="N7" s="876"/>
      <c r="O7" s="876"/>
      <c r="P7" s="876"/>
      <c r="Q7" s="876"/>
      <c r="R7" s="876"/>
      <c r="S7" s="876"/>
      <c r="T7" s="876"/>
      <c r="U7" s="876"/>
    </row>
    <row r="8" spans="1:21" ht="11.25" customHeight="1">
      <c r="A8" s="878"/>
      <c r="B8" s="878"/>
      <c r="C8" s="878"/>
      <c r="D8" s="878"/>
      <c r="E8" s="878"/>
      <c r="F8" s="878"/>
      <c r="G8" s="878"/>
      <c r="H8" s="878"/>
      <c r="I8" s="878"/>
      <c r="J8" s="878"/>
      <c r="K8" s="400"/>
      <c r="L8" s="876"/>
      <c r="M8" s="876"/>
      <c r="N8" s="876"/>
      <c r="O8" s="876"/>
      <c r="P8" s="876"/>
      <c r="Q8" s="876"/>
      <c r="R8" s="876"/>
      <c r="S8" s="876"/>
      <c r="T8" s="876"/>
      <c r="U8" s="876"/>
    </row>
    <row r="9" spans="1:21" ht="11.25" customHeight="1">
      <c r="A9" s="878"/>
      <c r="B9" s="878"/>
      <c r="C9" s="878"/>
      <c r="D9" s="878"/>
      <c r="E9" s="878"/>
      <c r="F9" s="878"/>
      <c r="G9" s="878"/>
      <c r="H9" s="878"/>
      <c r="I9" s="878"/>
      <c r="J9" s="878"/>
      <c r="K9" s="400"/>
      <c r="L9" s="876"/>
      <c r="M9" s="876"/>
      <c r="N9" s="876"/>
      <c r="O9" s="876"/>
      <c r="P9" s="876"/>
      <c r="Q9" s="876"/>
      <c r="R9" s="876"/>
      <c r="S9" s="876"/>
      <c r="T9" s="876"/>
      <c r="U9" s="876"/>
    </row>
    <row r="10" spans="1:21" s="35" customFormat="1" ht="21.75" customHeight="1">
      <c r="A10" s="855" t="s">
        <v>394</v>
      </c>
      <c r="B10" s="856"/>
      <c r="C10" s="856"/>
      <c r="D10" s="856"/>
      <c r="E10" s="856"/>
      <c r="F10" s="856"/>
      <c r="G10" s="856"/>
      <c r="H10" s="856"/>
      <c r="I10" s="856"/>
      <c r="J10" s="857"/>
      <c r="K10" s="401"/>
      <c r="L10" s="402"/>
      <c r="M10" s="402"/>
      <c r="N10" s="402"/>
      <c r="O10" s="402"/>
      <c r="P10" s="402"/>
      <c r="Q10" s="402"/>
      <c r="R10" s="402"/>
      <c r="S10" s="402"/>
      <c r="T10" s="402"/>
      <c r="U10" s="402"/>
    </row>
    <row r="11" spans="1:21" ht="13.5" customHeight="1" outlineLevel="1">
      <c r="A11" s="54" t="s">
        <v>505</v>
      </c>
      <c r="B11" s="380"/>
      <c r="C11" s="381"/>
      <c r="D11" s="381"/>
      <c r="E11" s="381"/>
      <c r="F11" s="381"/>
      <c r="G11" s="381"/>
      <c r="H11" s="381"/>
      <c r="I11" s="381"/>
      <c r="J11" s="403"/>
      <c r="L11" s="404"/>
      <c r="M11" s="404"/>
      <c r="N11" s="404"/>
      <c r="O11" s="404"/>
      <c r="P11" s="404"/>
      <c r="Q11" s="404"/>
      <c r="R11" s="404"/>
      <c r="S11" s="404"/>
      <c r="T11" s="404"/>
      <c r="U11" s="404"/>
    </row>
    <row r="12" spans="1:21" ht="12" customHeight="1" outlineLevel="1">
      <c r="A12" s="33" t="s">
        <v>506</v>
      </c>
      <c r="B12" s="381"/>
      <c r="C12" s="381"/>
      <c r="D12" s="381"/>
      <c r="E12" s="381"/>
      <c r="F12" s="381"/>
      <c r="G12" s="381"/>
      <c r="H12" s="381"/>
      <c r="I12" s="381"/>
      <c r="J12" s="403"/>
      <c r="L12" s="404"/>
      <c r="M12" s="404"/>
      <c r="N12" s="404"/>
      <c r="O12" s="404"/>
      <c r="P12" s="404"/>
      <c r="Q12" s="404"/>
      <c r="R12" s="404"/>
      <c r="S12" s="404"/>
      <c r="T12" s="404"/>
      <c r="U12" s="404"/>
    </row>
    <row r="13" spans="1:21" ht="15.75" customHeight="1" outlineLevel="1">
      <c r="A13" s="33" t="s">
        <v>507</v>
      </c>
      <c r="B13" s="382"/>
      <c r="C13" s="382"/>
      <c r="D13" s="382"/>
      <c r="E13" s="382"/>
      <c r="F13" s="382"/>
      <c r="G13" s="382"/>
      <c r="H13" s="382"/>
      <c r="I13" s="382"/>
      <c r="J13" s="405"/>
    </row>
    <row r="14" spans="1:21" ht="16.5" customHeight="1" outlineLevel="1">
      <c r="A14" s="867" t="s">
        <v>96</v>
      </c>
      <c r="B14" s="872" t="s">
        <v>508</v>
      </c>
      <c r="C14" s="872" t="s">
        <v>509</v>
      </c>
      <c r="D14" s="858" t="s">
        <v>510</v>
      </c>
      <c r="E14" s="859"/>
      <c r="F14" s="859"/>
      <c r="G14" s="860"/>
      <c r="H14" s="872" t="s">
        <v>511</v>
      </c>
      <c r="I14" s="872" t="s">
        <v>512</v>
      </c>
      <c r="J14" s="874" t="s">
        <v>513</v>
      </c>
    </row>
    <row r="15" spans="1:21" ht="23.1" customHeight="1" outlineLevel="1">
      <c r="A15" s="868"/>
      <c r="B15" s="873"/>
      <c r="C15" s="873"/>
      <c r="D15" s="383" t="s">
        <v>514</v>
      </c>
      <c r="E15" s="383" t="s">
        <v>515</v>
      </c>
      <c r="F15" s="383" t="s">
        <v>516</v>
      </c>
      <c r="G15" s="383" t="s">
        <v>517</v>
      </c>
      <c r="H15" s="873"/>
      <c r="I15" s="873"/>
      <c r="J15" s="875"/>
    </row>
    <row r="16" spans="1:21" s="155" customFormat="1" ht="23.1" customHeight="1" outlineLevel="1">
      <c r="A16" s="869" t="s">
        <v>253</v>
      </c>
      <c r="B16" s="49" t="s">
        <v>518</v>
      </c>
      <c r="C16" s="384">
        <v>2</v>
      </c>
      <c r="D16" s="384">
        <v>0</v>
      </c>
      <c r="E16" s="384">
        <v>0</v>
      </c>
      <c r="F16" s="384">
        <v>0</v>
      </c>
      <c r="G16" s="385">
        <f>SUM(D16:F16)</f>
        <v>0</v>
      </c>
      <c r="H16" s="384">
        <v>0</v>
      </c>
      <c r="I16" s="384">
        <v>21.2</v>
      </c>
      <c r="J16" s="406">
        <f>1-(ABS(H16)/I16)</f>
        <v>1</v>
      </c>
      <c r="N16" s="155" t="str">
        <f>B16</f>
        <v>需求过程</v>
      </c>
      <c r="O16" s="155">
        <f>J16</f>
        <v>1</v>
      </c>
    </row>
    <row r="17" spans="1:17" s="155" customFormat="1" ht="23.1" customHeight="1" outlineLevel="1">
      <c r="A17" s="870"/>
      <c r="B17" s="49" t="s">
        <v>519</v>
      </c>
      <c r="C17" s="386">
        <f>C16+D16-E16</f>
        <v>2</v>
      </c>
      <c r="D17" s="384">
        <v>0</v>
      </c>
      <c r="E17" s="384">
        <v>0</v>
      </c>
      <c r="F17" s="384">
        <v>0</v>
      </c>
      <c r="G17" s="385">
        <f>SUM(D17:F17)</f>
        <v>0</v>
      </c>
      <c r="H17" s="384">
        <v>0</v>
      </c>
      <c r="I17" s="384">
        <v>21.2</v>
      </c>
      <c r="J17" s="406">
        <f>1-(ABS(H17)/I17)</f>
        <v>1</v>
      </c>
      <c r="N17" s="155" t="str">
        <f>B17</f>
        <v>设计过程</v>
      </c>
      <c r="O17" s="155">
        <f>J17</f>
        <v>1</v>
      </c>
    </row>
    <row r="18" spans="1:17" s="155" customFormat="1" ht="23.1" customHeight="1" outlineLevel="1">
      <c r="A18" s="870"/>
      <c r="B18" s="49" t="s">
        <v>520</v>
      </c>
      <c r="C18" s="386">
        <f>C17+D17-E17</f>
        <v>2</v>
      </c>
      <c r="D18" s="384">
        <v>0</v>
      </c>
      <c r="E18" s="384">
        <v>0</v>
      </c>
      <c r="F18" s="384">
        <v>0</v>
      </c>
      <c r="G18" s="385">
        <f>SUM(D18:F18)</f>
        <v>0</v>
      </c>
      <c r="H18" s="384">
        <v>0</v>
      </c>
      <c r="I18" s="384">
        <v>21.2</v>
      </c>
      <c r="J18" s="406">
        <f>1-(ABS(H18)/I18)</f>
        <v>1</v>
      </c>
      <c r="N18" s="155" t="str">
        <f>B18</f>
        <v>开发过程</v>
      </c>
      <c r="O18" s="155">
        <f>J18</f>
        <v>1</v>
      </c>
    </row>
    <row r="19" spans="1:17" s="155" customFormat="1" ht="23.1" customHeight="1" outlineLevel="1">
      <c r="A19" s="870"/>
      <c r="B19" s="49" t="s">
        <v>521</v>
      </c>
      <c r="C19" s="386">
        <f>C18+D18-E18</f>
        <v>2</v>
      </c>
      <c r="D19" s="384">
        <v>0</v>
      </c>
      <c r="E19" s="384">
        <v>0</v>
      </c>
      <c r="F19" s="384">
        <v>0</v>
      </c>
      <c r="G19" s="385">
        <f>SUM(D19:F19)</f>
        <v>0</v>
      </c>
      <c r="H19" s="384">
        <v>0</v>
      </c>
      <c r="I19" s="384">
        <v>21.2</v>
      </c>
      <c r="J19" s="406">
        <f>1-(ABS(H19)/I19)</f>
        <v>1</v>
      </c>
      <c r="N19" s="155" t="str">
        <f>B19</f>
        <v>测试过程</v>
      </c>
      <c r="O19" s="155">
        <f>J19</f>
        <v>1</v>
      </c>
      <c r="Q19" s="36"/>
    </row>
    <row r="20" spans="1:17" ht="18.75" customHeight="1" outlineLevel="1">
      <c r="A20" s="871"/>
      <c r="B20" s="387" t="s">
        <v>522</v>
      </c>
      <c r="C20" s="388">
        <f>C16</f>
        <v>2</v>
      </c>
      <c r="D20" s="388">
        <f>SUM(D16:D19)</f>
        <v>0</v>
      </c>
      <c r="E20" s="389">
        <f>SUM(E16:E19)</f>
        <v>0</v>
      </c>
      <c r="F20" s="390">
        <f>SUM(F16:F19)</f>
        <v>0</v>
      </c>
      <c r="G20" s="391">
        <f>SUM(G16:G19)</f>
        <v>0</v>
      </c>
      <c r="H20" s="391">
        <f>ABS(H16)+ABS(H17)+ABS(H18)+ABS(H19)</f>
        <v>0</v>
      </c>
      <c r="I20" s="391">
        <f>I16</f>
        <v>21.2</v>
      </c>
      <c r="J20" s="406">
        <f>1-(ABS(H20)/I20)</f>
        <v>1</v>
      </c>
      <c r="O20" s="155">
        <f>J20</f>
        <v>1</v>
      </c>
    </row>
    <row r="21" spans="1:17" ht="18.75" customHeight="1" outlineLevel="1">
      <c r="A21" s="861"/>
      <c r="B21" s="861"/>
      <c r="C21" s="861"/>
      <c r="D21" s="862"/>
      <c r="E21" s="862"/>
      <c r="F21" s="861"/>
      <c r="G21" s="861"/>
      <c r="H21" s="861"/>
      <c r="I21" s="861"/>
      <c r="J21" s="861"/>
    </row>
    <row r="22" spans="1:17" ht="12" customHeight="1" outlineLevel="1">
      <c r="A22" s="392" t="s">
        <v>523</v>
      </c>
      <c r="B22" s="393"/>
      <c r="C22" s="394"/>
      <c r="D22" s="395"/>
      <c r="E22" s="395"/>
      <c r="F22" s="395"/>
      <c r="G22" s="395"/>
      <c r="H22" s="395"/>
      <c r="I22" s="395"/>
      <c r="J22" s="395"/>
    </row>
    <row r="23" spans="1:17" ht="12" customHeight="1" outlineLevel="1">
      <c r="A23" s="863" t="s">
        <v>506</v>
      </c>
      <c r="B23" s="863"/>
      <c r="C23" s="863"/>
      <c r="D23" s="863"/>
      <c r="E23" s="863"/>
      <c r="F23" s="863"/>
      <c r="G23" s="863"/>
      <c r="H23" s="863"/>
      <c r="I23" s="863"/>
      <c r="J23" s="863"/>
    </row>
    <row r="24" spans="1:17" ht="12" customHeight="1" outlineLevel="1">
      <c r="A24" s="864" t="s">
        <v>524</v>
      </c>
      <c r="B24" s="864"/>
      <c r="C24" s="864"/>
      <c r="D24" s="864"/>
      <c r="E24" s="864"/>
      <c r="F24" s="864"/>
      <c r="G24" s="864"/>
      <c r="H24" s="864"/>
      <c r="I24" s="864"/>
      <c r="J24" s="864"/>
    </row>
    <row r="25" spans="1:17" ht="18.75" customHeight="1" outlineLevel="1">
      <c r="A25" s="867" t="s">
        <v>96</v>
      </c>
      <c r="B25" s="872" t="s">
        <v>508</v>
      </c>
      <c r="C25" s="872" t="s">
        <v>509</v>
      </c>
      <c r="D25" s="858" t="s">
        <v>510</v>
      </c>
      <c r="E25" s="859"/>
      <c r="F25" s="859"/>
      <c r="G25" s="860"/>
      <c r="H25" s="872" t="s">
        <v>511</v>
      </c>
      <c r="I25" s="872" t="s">
        <v>512</v>
      </c>
      <c r="J25" s="874" t="s">
        <v>513</v>
      </c>
    </row>
    <row r="26" spans="1:17" ht="20.25" customHeight="1" outlineLevel="1">
      <c r="A26" s="868"/>
      <c r="B26" s="873"/>
      <c r="C26" s="873"/>
      <c r="D26" s="383" t="s">
        <v>514</v>
      </c>
      <c r="E26" s="383" t="s">
        <v>515</v>
      </c>
      <c r="F26" s="383" t="s">
        <v>516</v>
      </c>
      <c r="G26" s="383" t="s">
        <v>517</v>
      </c>
      <c r="H26" s="873"/>
      <c r="I26" s="873"/>
      <c r="J26" s="875"/>
    </row>
    <row r="27" spans="1:17" ht="23.1" customHeight="1" outlineLevel="1">
      <c r="A27" s="869" t="s">
        <v>254</v>
      </c>
      <c r="B27" s="49" t="s">
        <v>518</v>
      </c>
      <c r="C27" s="384">
        <v>0</v>
      </c>
      <c r="D27" s="384">
        <v>0</v>
      </c>
      <c r="E27" s="384">
        <v>0</v>
      </c>
      <c r="F27" s="384">
        <v>0</v>
      </c>
      <c r="G27" s="385">
        <f>D27+E27+F27</f>
        <v>0</v>
      </c>
      <c r="H27" s="384">
        <v>0</v>
      </c>
      <c r="I27" s="384"/>
      <c r="J27" s="406" t="e">
        <f>1-(ABS(H27)/I27)</f>
        <v>#DIV/0!</v>
      </c>
      <c r="N27" s="155" t="str">
        <f>B27</f>
        <v>需求过程</v>
      </c>
      <c r="O27" s="155" t="e">
        <f>J27</f>
        <v>#DIV/0!</v>
      </c>
    </row>
    <row r="28" spans="1:17" ht="23.1" customHeight="1" outlineLevel="1">
      <c r="A28" s="870"/>
      <c r="B28" s="49" t="s">
        <v>519</v>
      </c>
      <c r="C28" s="386">
        <f>C27+D27-E27</f>
        <v>0</v>
      </c>
      <c r="D28" s="384">
        <v>0</v>
      </c>
      <c r="E28" s="384">
        <v>0</v>
      </c>
      <c r="F28" s="384">
        <v>0</v>
      </c>
      <c r="G28" s="385">
        <f>D28+E28+F28</f>
        <v>0</v>
      </c>
      <c r="H28" s="384">
        <v>0</v>
      </c>
      <c r="I28" s="384"/>
      <c r="J28" s="406" t="e">
        <f>1-(ABS(H28)/I28)</f>
        <v>#DIV/0!</v>
      </c>
      <c r="N28" s="155" t="str">
        <f>B28</f>
        <v>设计过程</v>
      </c>
      <c r="O28" s="155" t="e">
        <f>J28</f>
        <v>#DIV/0!</v>
      </c>
    </row>
    <row r="29" spans="1:17" ht="23.1" customHeight="1" outlineLevel="1">
      <c r="A29" s="870"/>
      <c r="B29" s="49" t="s">
        <v>520</v>
      </c>
      <c r="C29" s="386">
        <f>C28+D28-E28</f>
        <v>0</v>
      </c>
      <c r="D29" s="384">
        <v>0</v>
      </c>
      <c r="E29" s="384">
        <v>0</v>
      </c>
      <c r="F29" s="384">
        <v>0</v>
      </c>
      <c r="G29" s="385">
        <f>D29+E29+F29</f>
        <v>0</v>
      </c>
      <c r="H29" s="384">
        <v>0</v>
      </c>
      <c r="I29" s="384"/>
      <c r="J29" s="406" t="e">
        <f>1-(ABS(H29)/I29)</f>
        <v>#DIV/0!</v>
      </c>
      <c r="N29" s="155" t="str">
        <f>B29</f>
        <v>开发过程</v>
      </c>
      <c r="O29" s="155" t="e">
        <f>J29</f>
        <v>#DIV/0!</v>
      </c>
    </row>
    <row r="30" spans="1:17" ht="23.1" customHeight="1" outlineLevel="1">
      <c r="A30" s="870"/>
      <c r="B30" s="49" t="s">
        <v>521</v>
      </c>
      <c r="C30" s="386">
        <f>C29+D29-E29</f>
        <v>0</v>
      </c>
      <c r="D30" s="384">
        <v>0</v>
      </c>
      <c r="E30" s="384">
        <v>0</v>
      </c>
      <c r="F30" s="384">
        <v>0</v>
      </c>
      <c r="G30" s="385">
        <f>D30+E30+F30</f>
        <v>0</v>
      </c>
      <c r="H30" s="384">
        <v>0</v>
      </c>
      <c r="I30" s="384"/>
      <c r="J30" s="406" t="e">
        <f>1-(ABS(H30)/I30)</f>
        <v>#DIV/0!</v>
      </c>
      <c r="N30" s="155" t="str">
        <f>B30</f>
        <v>测试过程</v>
      </c>
      <c r="O30" s="155" t="e">
        <f>J30</f>
        <v>#DIV/0!</v>
      </c>
    </row>
    <row r="31" spans="1:17" ht="23.1" customHeight="1" outlineLevel="1">
      <c r="A31" s="871"/>
      <c r="B31" s="387" t="s">
        <v>522</v>
      </c>
      <c r="C31" s="388">
        <f>C27</f>
        <v>0</v>
      </c>
      <c r="D31" s="388">
        <f>SUM(D27:D30)</f>
        <v>0</v>
      </c>
      <c r="E31" s="388">
        <f>SUM(E27:E30)</f>
        <v>0</v>
      </c>
      <c r="F31" s="388">
        <f>SUM(F27:F30)</f>
        <v>0</v>
      </c>
      <c r="G31" s="388">
        <f>SUM(G27:G30)</f>
        <v>0</v>
      </c>
      <c r="H31" s="391">
        <f>ABS(H27)+ABS(H28)+ABS(H29)+ABS(H30)</f>
        <v>0</v>
      </c>
      <c r="I31" s="391">
        <f>I27</f>
        <v>0</v>
      </c>
      <c r="J31" s="406" t="e">
        <f>1-(ABS(H31)/I31)</f>
        <v>#DIV/0!</v>
      </c>
    </row>
    <row r="32" spans="1:17" outlineLevel="1"/>
    <row r="33" spans="1:21" outlineLevel="1"/>
    <row r="35" spans="1:21" ht="27" customHeight="1">
      <c r="A35" s="865" t="s">
        <v>402</v>
      </c>
      <c r="B35" s="865"/>
      <c r="C35" s="865"/>
      <c r="D35" s="865"/>
      <c r="E35" s="865"/>
      <c r="F35" s="865"/>
      <c r="G35" s="865"/>
      <c r="H35" s="865"/>
      <c r="I35" s="865"/>
      <c r="J35" s="865"/>
    </row>
    <row r="36" spans="1:21" ht="13.5" customHeight="1" outlineLevel="1">
      <c r="A36" s="396" t="s">
        <v>505</v>
      </c>
      <c r="B36" s="397"/>
      <c r="C36" s="381"/>
      <c r="D36" s="381"/>
      <c r="E36" s="381"/>
      <c r="F36" s="381"/>
      <c r="G36" s="381"/>
      <c r="H36" s="381"/>
      <c r="I36" s="381"/>
      <c r="J36" s="403"/>
      <c r="L36" s="404"/>
      <c r="M36" s="404"/>
      <c r="N36" s="404"/>
      <c r="O36" s="404"/>
      <c r="P36" s="404"/>
      <c r="Q36" s="404"/>
      <c r="R36" s="404"/>
      <c r="S36" s="404"/>
      <c r="T36" s="404"/>
      <c r="U36" s="404"/>
    </row>
    <row r="37" spans="1:21" ht="12" customHeight="1" outlineLevel="1">
      <c r="A37" s="33" t="s">
        <v>506</v>
      </c>
      <c r="B37" s="381"/>
      <c r="C37" s="381"/>
      <c r="D37" s="381"/>
      <c r="E37" s="381"/>
      <c r="F37" s="381"/>
      <c r="G37" s="381"/>
      <c r="H37" s="381"/>
      <c r="I37" s="381"/>
      <c r="J37" s="403"/>
      <c r="L37" s="404"/>
      <c r="M37" s="404"/>
      <c r="N37" s="404"/>
      <c r="O37" s="404"/>
      <c r="P37" s="404"/>
      <c r="Q37" s="404"/>
      <c r="R37" s="404"/>
      <c r="S37" s="404"/>
      <c r="T37" s="404"/>
      <c r="U37" s="404"/>
    </row>
    <row r="38" spans="1:21" ht="15.75" customHeight="1" outlineLevel="1">
      <c r="A38" s="33" t="s">
        <v>507</v>
      </c>
      <c r="B38" s="382"/>
      <c r="C38" s="382"/>
      <c r="D38" s="382"/>
      <c r="E38" s="382"/>
      <c r="F38" s="382"/>
      <c r="G38" s="382"/>
      <c r="H38" s="382"/>
      <c r="I38" s="382"/>
      <c r="J38" s="405"/>
    </row>
    <row r="39" spans="1:21" ht="16.5" customHeight="1" outlineLevel="1">
      <c r="A39" s="867" t="s">
        <v>96</v>
      </c>
      <c r="B39" s="872" t="s">
        <v>508</v>
      </c>
      <c r="C39" s="872" t="s">
        <v>509</v>
      </c>
      <c r="D39" s="858" t="s">
        <v>510</v>
      </c>
      <c r="E39" s="859"/>
      <c r="F39" s="859"/>
      <c r="G39" s="860"/>
      <c r="H39" s="872" t="s">
        <v>511</v>
      </c>
      <c r="I39" s="872" t="s">
        <v>512</v>
      </c>
      <c r="J39" s="874" t="s">
        <v>513</v>
      </c>
    </row>
    <row r="40" spans="1:21" ht="23.1" customHeight="1" outlineLevel="1">
      <c r="A40" s="868"/>
      <c r="B40" s="873"/>
      <c r="C40" s="873"/>
      <c r="D40" s="383" t="s">
        <v>514</v>
      </c>
      <c r="E40" s="383" t="s">
        <v>515</v>
      </c>
      <c r="F40" s="383" t="s">
        <v>516</v>
      </c>
      <c r="G40" s="383" t="s">
        <v>517</v>
      </c>
      <c r="H40" s="873"/>
      <c r="I40" s="873"/>
      <c r="J40" s="875"/>
    </row>
    <row r="41" spans="1:21" s="155" customFormat="1" ht="23.1" customHeight="1" outlineLevel="1">
      <c r="A41" s="869" t="s">
        <v>253</v>
      </c>
      <c r="B41" s="49" t="s">
        <v>518</v>
      </c>
      <c r="C41" s="384">
        <v>5</v>
      </c>
      <c r="D41" s="384">
        <v>0</v>
      </c>
      <c r="E41" s="384">
        <v>0</v>
      </c>
      <c r="F41" s="384">
        <v>0</v>
      </c>
      <c r="G41" s="385">
        <f>SUM(D41:F41)</f>
        <v>0</v>
      </c>
      <c r="H41" s="384">
        <v>0</v>
      </c>
      <c r="I41" s="384">
        <v>37.799999999999997</v>
      </c>
      <c r="J41" s="406">
        <f>1-(ABS(H41)/I41)</f>
        <v>1</v>
      </c>
      <c r="N41" s="155" t="str">
        <f>B41</f>
        <v>需求过程</v>
      </c>
      <c r="O41" s="155">
        <f>J41</f>
        <v>1</v>
      </c>
    </row>
    <row r="42" spans="1:21" s="155" customFormat="1" ht="23.1" customHeight="1" outlineLevel="1">
      <c r="A42" s="870"/>
      <c r="B42" s="49" t="s">
        <v>519</v>
      </c>
      <c r="C42" s="386">
        <f>C41+D41-E41</f>
        <v>5</v>
      </c>
      <c r="D42" s="384">
        <v>0</v>
      </c>
      <c r="E42" s="384">
        <v>0</v>
      </c>
      <c r="F42" s="384">
        <v>0</v>
      </c>
      <c r="G42" s="385">
        <f>SUM(D42:F42)</f>
        <v>0</v>
      </c>
      <c r="H42" s="384">
        <v>0</v>
      </c>
      <c r="I42" s="384">
        <v>37.799999999999997</v>
      </c>
      <c r="J42" s="406">
        <f>1-(ABS(H42)/I42)</f>
        <v>1</v>
      </c>
      <c r="N42" s="155" t="str">
        <f>B42</f>
        <v>设计过程</v>
      </c>
      <c r="O42" s="155">
        <f>J42</f>
        <v>1</v>
      </c>
    </row>
    <row r="43" spans="1:21" s="155" customFormat="1" ht="23.1" customHeight="1" outlineLevel="1">
      <c r="A43" s="870"/>
      <c r="B43" s="49" t="s">
        <v>520</v>
      </c>
      <c r="C43" s="386">
        <f>C42+D42-E42</f>
        <v>5</v>
      </c>
      <c r="D43" s="384">
        <v>0</v>
      </c>
      <c r="E43" s="384">
        <v>0</v>
      </c>
      <c r="F43" s="384">
        <v>0</v>
      </c>
      <c r="G43" s="385">
        <f>SUM(D43:F43)</f>
        <v>0</v>
      </c>
      <c r="H43" s="384">
        <v>0</v>
      </c>
      <c r="I43" s="384">
        <v>37.799999999999997</v>
      </c>
      <c r="J43" s="406">
        <f>1-(ABS(H43)/I43)</f>
        <v>1</v>
      </c>
      <c r="N43" s="155" t="str">
        <f>B43</f>
        <v>开发过程</v>
      </c>
      <c r="O43" s="155">
        <f>J43</f>
        <v>1</v>
      </c>
    </row>
    <row r="44" spans="1:21" s="155" customFormat="1" ht="23.1" customHeight="1" outlineLevel="1">
      <c r="A44" s="870"/>
      <c r="B44" s="49" t="s">
        <v>521</v>
      </c>
      <c r="C44" s="386">
        <f>C43+D43-E43</f>
        <v>5</v>
      </c>
      <c r="D44" s="384">
        <v>0</v>
      </c>
      <c r="E44" s="384">
        <v>0</v>
      </c>
      <c r="F44" s="384">
        <v>0</v>
      </c>
      <c r="G44" s="385">
        <f>SUM(D44:F44)</f>
        <v>0</v>
      </c>
      <c r="H44" s="384">
        <v>0</v>
      </c>
      <c r="I44" s="384">
        <v>37.799999999999997</v>
      </c>
      <c r="J44" s="406">
        <f>1-(ABS(H44)/I44)</f>
        <v>1</v>
      </c>
      <c r="N44" s="155" t="str">
        <f>B44</f>
        <v>测试过程</v>
      </c>
      <c r="O44" s="155">
        <f>J44</f>
        <v>1</v>
      </c>
      <c r="Q44" s="36"/>
    </row>
    <row r="45" spans="1:21" ht="18.75" customHeight="1" outlineLevel="1">
      <c r="A45" s="871"/>
      <c r="B45" s="387" t="s">
        <v>522</v>
      </c>
      <c r="C45" s="388">
        <f>C41</f>
        <v>5</v>
      </c>
      <c r="D45" s="388">
        <f>SUM(D41:D44)</f>
        <v>0</v>
      </c>
      <c r="E45" s="389">
        <f>SUM(E41:E44)</f>
        <v>0</v>
      </c>
      <c r="F45" s="390">
        <f>SUM(F41:F44)</f>
        <v>0</v>
      </c>
      <c r="G45" s="391">
        <f>SUM(G41:G44)</f>
        <v>0</v>
      </c>
      <c r="H45" s="391">
        <f>ABS(H41)+ABS(H42)+ABS(H43)+ABS(H44)</f>
        <v>0</v>
      </c>
      <c r="I45" s="391">
        <f>I41</f>
        <v>37.799999999999997</v>
      </c>
      <c r="J45" s="406">
        <f>1-(ABS(H45)/I45)</f>
        <v>1</v>
      </c>
      <c r="O45" s="155">
        <f>J45</f>
        <v>1</v>
      </c>
    </row>
    <row r="46" spans="1:21" ht="18.75" customHeight="1" outlineLevel="1">
      <c r="A46" s="861"/>
      <c r="B46" s="861"/>
      <c r="C46" s="861"/>
      <c r="D46" s="862"/>
      <c r="E46" s="862"/>
      <c r="F46" s="861"/>
      <c r="G46" s="861"/>
      <c r="H46" s="861"/>
      <c r="I46" s="861"/>
      <c r="J46" s="861"/>
    </row>
    <row r="47" spans="1:21" ht="12" customHeight="1" outlineLevel="1">
      <c r="A47" s="392" t="s">
        <v>523</v>
      </c>
      <c r="B47" s="393"/>
      <c r="C47" s="394"/>
      <c r="D47" s="395"/>
      <c r="E47" s="395"/>
      <c r="F47" s="395"/>
      <c r="G47" s="395"/>
      <c r="H47" s="395"/>
      <c r="I47" s="395"/>
      <c r="J47" s="395"/>
    </row>
    <row r="48" spans="1:21" ht="12" customHeight="1" outlineLevel="1">
      <c r="A48" s="863" t="s">
        <v>506</v>
      </c>
      <c r="B48" s="863"/>
      <c r="C48" s="863"/>
      <c r="D48" s="863"/>
      <c r="E48" s="863"/>
      <c r="F48" s="863"/>
      <c r="G48" s="863"/>
      <c r="H48" s="863"/>
      <c r="I48" s="863"/>
      <c r="J48" s="863"/>
    </row>
    <row r="49" spans="1:21" ht="12" customHeight="1" outlineLevel="1">
      <c r="A49" s="864" t="s">
        <v>524</v>
      </c>
      <c r="B49" s="864"/>
      <c r="C49" s="864"/>
      <c r="D49" s="864"/>
      <c r="E49" s="864"/>
      <c r="F49" s="864"/>
      <c r="G49" s="864"/>
      <c r="H49" s="864"/>
      <c r="I49" s="864"/>
      <c r="J49" s="864"/>
    </row>
    <row r="50" spans="1:21" ht="18.75" customHeight="1" outlineLevel="1">
      <c r="A50" s="867" t="s">
        <v>96</v>
      </c>
      <c r="B50" s="872" t="s">
        <v>508</v>
      </c>
      <c r="C50" s="872" t="s">
        <v>509</v>
      </c>
      <c r="D50" s="858" t="s">
        <v>510</v>
      </c>
      <c r="E50" s="859"/>
      <c r="F50" s="859"/>
      <c r="G50" s="860"/>
      <c r="H50" s="872" t="s">
        <v>511</v>
      </c>
      <c r="I50" s="872" t="s">
        <v>512</v>
      </c>
      <c r="J50" s="874" t="s">
        <v>513</v>
      </c>
    </row>
    <row r="51" spans="1:21" ht="20.25" customHeight="1" outlineLevel="1">
      <c r="A51" s="868"/>
      <c r="B51" s="873"/>
      <c r="C51" s="873"/>
      <c r="D51" s="383" t="s">
        <v>514</v>
      </c>
      <c r="E51" s="383" t="s">
        <v>515</v>
      </c>
      <c r="F51" s="383" t="s">
        <v>516</v>
      </c>
      <c r="G51" s="383" t="s">
        <v>517</v>
      </c>
      <c r="H51" s="873"/>
      <c r="I51" s="873"/>
      <c r="J51" s="875"/>
    </row>
    <row r="52" spans="1:21" ht="23.1" customHeight="1" outlineLevel="1">
      <c r="A52" s="869" t="s">
        <v>254</v>
      </c>
      <c r="B52" s="49" t="s">
        <v>518</v>
      </c>
      <c r="C52" s="384">
        <v>0</v>
      </c>
      <c r="D52" s="384">
        <v>0</v>
      </c>
      <c r="E52" s="384">
        <v>0</v>
      </c>
      <c r="F52" s="384">
        <v>0</v>
      </c>
      <c r="G52" s="385">
        <f>D52+E52+F52</f>
        <v>0</v>
      </c>
      <c r="H52" s="384">
        <v>0</v>
      </c>
      <c r="I52" s="384"/>
      <c r="J52" s="406" t="e">
        <f>1-(ABS(H52)/I52)</f>
        <v>#DIV/0!</v>
      </c>
      <c r="N52" s="155" t="str">
        <f>B52</f>
        <v>需求过程</v>
      </c>
      <c r="O52" s="155" t="e">
        <f>J52</f>
        <v>#DIV/0!</v>
      </c>
    </row>
    <row r="53" spans="1:21" ht="23.1" customHeight="1" outlineLevel="1">
      <c r="A53" s="870"/>
      <c r="B53" s="49" t="s">
        <v>519</v>
      </c>
      <c r="C53" s="386">
        <f>C52+D52-E52</f>
        <v>0</v>
      </c>
      <c r="D53" s="384">
        <v>0</v>
      </c>
      <c r="E53" s="384">
        <v>0</v>
      </c>
      <c r="F53" s="384">
        <v>0</v>
      </c>
      <c r="G53" s="385">
        <f>D53+E53+F53</f>
        <v>0</v>
      </c>
      <c r="H53" s="384">
        <v>0</v>
      </c>
      <c r="I53" s="384"/>
      <c r="J53" s="406" t="e">
        <f>1-(ABS(H53)/I53)</f>
        <v>#DIV/0!</v>
      </c>
      <c r="N53" s="155" t="str">
        <f>B53</f>
        <v>设计过程</v>
      </c>
      <c r="O53" s="155" t="e">
        <f>J53</f>
        <v>#DIV/0!</v>
      </c>
    </row>
    <row r="54" spans="1:21" ht="23.1" customHeight="1" outlineLevel="1">
      <c r="A54" s="870"/>
      <c r="B54" s="49" t="s">
        <v>520</v>
      </c>
      <c r="C54" s="386">
        <f>C53+D53-E53</f>
        <v>0</v>
      </c>
      <c r="D54" s="384">
        <v>0</v>
      </c>
      <c r="E54" s="384">
        <v>0</v>
      </c>
      <c r="F54" s="384">
        <v>0</v>
      </c>
      <c r="G54" s="385">
        <f>D54+E54+F54</f>
        <v>0</v>
      </c>
      <c r="H54" s="384">
        <v>0</v>
      </c>
      <c r="I54" s="384"/>
      <c r="J54" s="406" t="e">
        <f>1-(ABS(H54)/I54)</f>
        <v>#DIV/0!</v>
      </c>
      <c r="N54" s="155" t="str">
        <f>B54</f>
        <v>开发过程</v>
      </c>
      <c r="O54" s="155" t="e">
        <f>J54</f>
        <v>#DIV/0!</v>
      </c>
    </row>
    <row r="55" spans="1:21" ht="23.1" customHeight="1" outlineLevel="1">
      <c r="A55" s="870"/>
      <c r="B55" s="49" t="s">
        <v>521</v>
      </c>
      <c r="C55" s="386">
        <f>C54+D54-E54</f>
        <v>0</v>
      </c>
      <c r="D55" s="384">
        <v>0</v>
      </c>
      <c r="E55" s="384">
        <v>0</v>
      </c>
      <c r="F55" s="384">
        <v>0</v>
      </c>
      <c r="G55" s="385">
        <f>D55+E55+F55</f>
        <v>0</v>
      </c>
      <c r="H55" s="384">
        <v>0</v>
      </c>
      <c r="I55" s="384"/>
      <c r="J55" s="406" t="e">
        <f>1-(ABS(H55)/I55)</f>
        <v>#DIV/0!</v>
      </c>
      <c r="N55" s="155" t="str">
        <f>B55</f>
        <v>测试过程</v>
      </c>
      <c r="O55" s="155" t="e">
        <f>J55</f>
        <v>#DIV/0!</v>
      </c>
    </row>
    <row r="56" spans="1:21" ht="23.1" customHeight="1" outlineLevel="1">
      <c r="A56" s="871"/>
      <c r="B56" s="387" t="s">
        <v>522</v>
      </c>
      <c r="C56" s="388">
        <f>C52</f>
        <v>0</v>
      </c>
      <c r="D56" s="388">
        <f>SUM(D52:D55)</f>
        <v>0</v>
      </c>
      <c r="E56" s="388">
        <f>SUM(E52:E55)</f>
        <v>0</v>
      </c>
      <c r="F56" s="388">
        <f>SUM(F52:F55)</f>
        <v>0</v>
      </c>
      <c r="G56" s="388">
        <f>SUM(G52:G55)</f>
        <v>0</v>
      </c>
      <c r="H56" s="391">
        <f>ABS(H52)+ABS(H53)+ABS(H54)+ABS(H55)</f>
        <v>0</v>
      </c>
      <c r="I56" s="391">
        <f>I52</f>
        <v>0</v>
      </c>
      <c r="J56" s="406" t="e">
        <f>1-(ABS(H56)/I56)</f>
        <v>#DIV/0!</v>
      </c>
    </row>
    <row r="57" spans="1:21" outlineLevel="1"/>
    <row r="58" spans="1:21" outlineLevel="1"/>
    <row r="61" spans="1:21" ht="23.25" customHeight="1">
      <c r="A61" s="866" t="s">
        <v>403</v>
      </c>
      <c r="B61" s="866"/>
      <c r="C61" s="866"/>
      <c r="D61" s="866"/>
      <c r="E61" s="866"/>
      <c r="F61" s="866"/>
      <c r="G61" s="866"/>
      <c r="H61" s="866"/>
      <c r="I61" s="866"/>
      <c r="J61" s="866"/>
    </row>
    <row r="62" spans="1:21" ht="13.5" customHeight="1" outlineLevel="1">
      <c r="A62" s="396" t="s">
        <v>505</v>
      </c>
      <c r="B62" s="397"/>
      <c r="C62" s="381"/>
      <c r="D62" s="381"/>
      <c r="E62" s="381"/>
      <c r="F62" s="381"/>
      <c r="G62" s="381"/>
      <c r="H62" s="381"/>
      <c r="I62" s="381"/>
      <c r="J62" s="403"/>
      <c r="L62" s="404"/>
      <c r="M62" s="404"/>
      <c r="N62" s="404"/>
      <c r="O62" s="404"/>
      <c r="P62" s="404"/>
      <c r="Q62" s="404"/>
      <c r="R62" s="404"/>
      <c r="S62" s="404"/>
      <c r="T62" s="404"/>
      <c r="U62" s="404"/>
    </row>
    <row r="63" spans="1:21" ht="12" customHeight="1" outlineLevel="1">
      <c r="A63" s="33" t="s">
        <v>506</v>
      </c>
      <c r="B63" s="381"/>
      <c r="C63" s="381"/>
      <c r="D63" s="381"/>
      <c r="E63" s="381"/>
      <c r="F63" s="381"/>
      <c r="G63" s="381"/>
      <c r="H63" s="381"/>
      <c r="I63" s="381"/>
      <c r="J63" s="403"/>
      <c r="L63" s="404"/>
      <c r="M63" s="404"/>
      <c r="N63" s="404"/>
      <c r="O63" s="404"/>
      <c r="P63" s="404"/>
      <c r="Q63" s="404"/>
      <c r="R63" s="404"/>
      <c r="S63" s="404"/>
      <c r="T63" s="404"/>
      <c r="U63" s="404"/>
    </row>
    <row r="64" spans="1:21" ht="15.75" customHeight="1" outlineLevel="1">
      <c r="A64" s="33" t="s">
        <v>507</v>
      </c>
      <c r="B64" s="382"/>
      <c r="C64" s="382"/>
      <c r="D64" s="382"/>
      <c r="E64" s="382"/>
      <c r="F64" s="382"/>
      <c r="G64" s="382"/>
      <c r="H64" s="382"/>
      <c r="I64" s="382"/>
      <c r="J64" s="405"/>
    </row>
    <row r="65" spans="1:17" ht="16.5" customHeight="1" outlineLevel="1">
      <c r="A65" s="867" t="s">
        <v>96</v>
      </c>
      <c r="B65" s="872" t="s">
        <v>508</v>
      </c>
      <c r="C65" s="872" t="s">
        <v>509</v>
      </c>
      <c r="D65" s="858" t="s">
        <v>510</v>
      </c>
      <c r="E65" s="859"/>
      <c r="F65" s="859"/>
      <c r="G65" s="860"/>
      <c r="H65" s="872" t="s">
        <v>511</v>
      </c>
      <c r="I65" s="872" t="s">
        <v>512</v>
      </c>
      <c r="J65" s="874" t="s">
        <v>513</v>
      </c>
    </row>
    <row r="66" spans="1:17" ht="23.1" customHeight="1" outlineLevel="1">
      <c r="A66" s="868"/>
      <c r="B66" s="873"/>
      <c r="C66" s="873"/>
      <c r="D66" s="383" t="s">
        <v>514</v>
      </c>
      <c r="E66" s="383" t="s">
        <v>515</v>
      </c>
      <c r="F66" s="383" t="s">
        <v>516</v>
      </c>
      <c r="G66" s="383" t="s">
        <v>517</v>
      </c>
      <c r="H66" s="873"/>
      <c r="I66" s="873"/>
      <c r="J66" s="875"/>
    </row>
    <row r="67" spans="1:17" s="155" customFormat="1" ht="23.1" customHeight="1" outlineLevel="1">
      <c r="A67" s="869" t="s">
        <v>253</v>
      </c>
      <c r="B67" s="49" t="s">
        <v>518</v>
      </c>
      <c r="C67" s="384">
        <v>76</v>
      </c>
      <c r="D67" s="384">
        <v>0</v>
      </c>
      <c r="E67" s="384">
        <v>0</v>
      </c>
      <c r="F67" s="384">
        <v>0</v>
      </c>
      <c r="G67" s="385">
        <f>SUM(D67:F67)</f>
        <v>0</v>
      </c>
      <c r="H67" s="384">
        <v>0</v>
      </c>
      <c r="I67" s="384">
        <v>212.17</v>
      </c>
      <c r="J67" s="406">
        <f>1-(ABS(H67)/I67)</f>
        <v>1</v>
      </c>
      <c r="N67" s="155" t="str">
        <f>B67</f>
        <v>需求过程</v>
      </c>
      <c r="O67" s="155">
        <f>J67</f>
        <v>1</v>
      </c>
    </row>
    <row r="68" spans="1:17" s="155" customFormat="1" ht="23.1" customHeight="1" outlineLevel="1">
      <c r="A68" s="870"/>
      <c r="B68" s="49" t="s">
        <v>519</v>
      </c>
      <c r="C68" s="386">
        <f>C67+D67-E67</f>
        <v>76</v>
      </c>
      <c r="D68" s="384">
        <v>0</v>
      </c>
      <c r="E68" s="384">
        <v>0</v>
      </c>
      <c r="F68" s="384">
        <v>0</v>
      </c>
      <c r="G68" s="385">
        <f>SUM(D68:F68)</f>
        <v>0</v>
      </c>
      <c r="H68" s="384">
        <v>0</v>
      </c>
      <c r="I68" s="384">
        <v>212.17</v>
      </c>
      <c r="J68" s="406">
        <f>1-(ABS(H68)/I68)</f>
        <v>1</v>
      </c>
      <c r="N68" s="155" t="str">
        <f>B68</f>
        <v>设计过程</v>
      </c>
      <c r="O68" s="155">
        <f>J68</f>
        <v>1</v>
      </c>
    </row>
    <row r="69" spans="1:17" s="155" customFormat="1" ht="23.1" customHeight="1" outlineLevel="1">
      <c r="A69" s="870"/>
      <c r="B69" s="49" t="s">
        <v>520</v>
      </c>
      <c r="C69" s="386">
        <f>C68+D68-E68</f>
        <v>76</v>
      </c>
      <c r="D69" s="384">
        <v>0</v>
      </c>
      <c r="E69" s="384">
        <v>0</v>
      </c>
      <c r="F69" s="384">
        <v>0</v>
      </c>
      <c r="G69" s="385">
        <f>SUM(D69:F69)</f>
        <v>0</v>
      </c>
      <c r="H69" s="384">
        <v>0</v>
      </c>
      <c r="I69" s="384">
        <v>212.17</v>
      </c>
      <c r="J69" s="406">
        <f>1-(ABS(H69)/I69)</f>
        <v>1</v>
      </c>
      <c r="N69" s="155" t="str">
        <f>B69</f>
        <v>开发过程</v>
      </c>
      <c r="O69" s="155">
        <f>J69</f>
        <v>1</v>
      </c>
    </row>
    <row r="70" spans="1:17" s="155" customFormat="1" ht="23.1" customHeight="1" outlineLevel="1">
      <c r="A70" s="870"/>
      <c r="B70" s="49" t="s">
        <v>521</v>
      </c>
      <c r="C70" s="386">
        <f>C69+D69-E69</f>
        <v>76</v>
      </c>
      <c r="D70" s="384">
        <v>0</v>
      </c>
      <c r="E70" s="384">
        <v>0</v>
      </c>
      <c r="F70" s="384">
        <v>0</v>
      </c>
      <c r="G70" s="385">
        <f>SUM(D70:F70)</f>
        <v>0</v>
      </c>
      <c r="H70" s="384">
        <v>0</v>
      </c>
      <c r="I70" s="384">
        <v>212.17</v>
      </c>
      <c r="J70" s="406">
        <f>1-(ABS(H70)/I70)</f>
        <v>1</v>
      </c>
      <c r="N70" s="155" t="str">
        <f>B70</f>
        <v>测试过程</v>
      </c>
      <c r="O70" s="155">
        <f>J70</f>
        <v>1</v>
      </c>
      <c r="Q70" s="36"/>
    </row>
    <row r="71" spans="1:17" ht="18.75" customHeight="1" outlineLevel="1">
      <c r="A71" s="871"/>
      <c r="B71" s="387" t="s">
        <v>522</v>
      </c>
      <c r="C71" s="388">
        <f>C67</f>
        <v>76</v>
      </c>
      <c r="D71" s="388">
        <f>SUM(D67:D70)</f>
        <v>0</v>
      </c>
      <c r="E71" s="389">
        <f>SUM(E67:E70)</f>
        <v>0</v>
      </c>
      <c r="F71" s="390">
        <f>SUM(F67:F70)</f>
        <v>0</v>
      </c>
      <c r="G71" s="391">
        <f>SUM(G67:G70)</f>
        <v>0</v>
      </c>
      <c r="H71" s="391">
        <f>ABS(H67)+ABS(H68)+ABS(H69)+ABS(H70)</f>
        <v>0</v>
      </c>
      <c r="I71" s="391">
        <f>I67</f>
        <v>212.17</v>
      </c>
      <c r="J71" s="406">
        <f>1-(ABS(H71)/I71)</f>
        <v>1</v>
      </c>
      <c r="O71" s="155">
        <f>J71</f>
        <v>1</v>
      </c>
    </row>
    <row r="72" spans="1:17" ht="18.75" customHeight="1" outlineLevel="1">
      <c r="A72" s="861"/>
      <c r="B72" s="861"/>
      <c r="C72" s="861"/>
      <c r="D72" s="862"/>
      <c r="E72" s="862"/>
      <c r="F72" s="861"/>
      <c r="G72" s="861"/>
      <c r="H72" s="861"/>
      <c r="I72" s="861"/>
      <c r="J72" s="861"/>
    </row>
    <row r="73" spans="1:17" ht="12" customHeight="1" outlineLevel="1">
      <c r="A73" s="392" t="s">
        <v>523</v>
      </c>
      <c r="B73" s="393"/>
      <c r="C73" s="394"/>
      <c r="D73" s="395"/>
      <c r="E73" s="395"/>
      <c r="F73" s="395"/>
      <c r="G73" s="395"/>
      <c r="H73" s="395"/>
      <c r="I73" s="395"/>
      <c r="J73" s="395"/>
    </row>
    <row r="74" spans="1:17" ht="12" customHeight="1" outlineLevel="1">
      <c r="A74" s="863" t="s">
        <v>506</v>
      </c>
      <c r="B74" s="863"/>
      <c r="C74" s="863"/>
      <c r="D74" s="863"/>
      <c r="E74" s="863"/>
      <c r="F74" s="863"/>
      <c r="G74" s="863"/>
      <c r="H74" s="863"/>
      <c r="I74" s="863"/>
      <c r="J74" s="863"/>
    </row>
    <row r="75" spans="1:17" ht="12" customHeight="1" outlineLevel="1">
      <c r="A75" s="864" t="s">
        <v>524</v>
      </c>
      <c r="B75" s="864"/>
      <c r="C75" s="864"/>
      <c r="D75" s="864"/>
      <c r="E75" s="864"/>
      <c r="F75" s="864"/>
      <c r="G75" s="864"/>
      <c r="H75" s="864"/>
      <c r="I75" s="864"/>
      <c r="J75" s="864"/>
    </row>
    <row r="76" spans="1:17" ht="18.75" customHeight="1" outlineLevel="1">
      <c r="A76" s="867" t="s">
        <v>96</v>
      </c>
      <c r="B76" s="872" t="s">
        <v>508</v>
      </c>
      <c r="C76" s="872" t="s">
        <v>509</v>
      </c>
      <c r="D76" s="858" t="s">
        <v>510</v>
      </c>
      <c r="E76" s="859"/>
      <c r="F76" s="859"/>
      <c r="G76" s="860"/>
      <c r="H76" s="872" t="s">
        <v>511</v>
      </c>
      <c r="I76" s="872" t="s">
        <v>512</v>
      </c>
      <c r="J76" s="874" t="s">
        <v>513</v>
      </c>
    </row>
    <row r="77" spans="1:17" ht="20.25" customHeight="1" outlineLevel="1">
      <c r="A77" s="868"/>
      <c r="B77" s="873"/>
      <c r="C77" s="873"/>
      <c r="D77" s="383" t="s">
        <v>514</v>
      </c>
      <c r="E77" s="383" t="s">
        <v>515</v>
      </c>
      <c r="F77" s="383" t="s">
        <v>516</v>
      </c>
      <c r="G77" s="383" t="s">
        <v>517</v>
      </c>
      <c r="H77" s="873"/>
      <c r="I77" s="873"/>
      <c r="J77" s="875"/>
    </row>
    <row r="78" spans="1:17" ht="23.1" customHeight="1" outlineLevel="1">
      <c r="A78" s="869" t="s">
        <v>254</v>
      </c>
      <c r="B78" s="49" t="s">
        <v>518</v>
      </c>
      <c r="C78" s="384">
        <v>21</v>
      </c>
      <c r="D78" s="384">
        <v>0</v>
      </c>
      <c r="E78" s="384">
        <v>0</v>
      </c>
      <c r="F78" s="384">
        <v>0</v>
      </c>
      <c r="G78" s="385">
        <f>D78+E78+F78</f>
        <v>0</v>
      </c>
      <c r="H78" s="384">
        <v>0</v>
      </c>
      <c r="I78" s="384">
        <v>212.17</v>
      </c>
      <c r="J78" s="406">
        <f>1-(ABS(H78)/I78)</f>
        <v>1</v>
      </c>
      <c r="N78" s="155" t="str">
        <f>B78</f>
        <v>需求过程</v>
      </c>
      <c r="O78" s="155">
        <f>J78</f>
        <v>1</v>
      </c>
    </row>
    <row r="79" spans="1:17" ht="23.1" customHeight="1" outlineLevel="1">
      <c r="A79" s="870"/>
      <c r="B79" s="49" t="s">
        <v>519</v>
      </c>
      <c r="C79" s="386">
        <f>C78+D78-E78</f>
        <v>21</v>
      </c>
      <c r="D79" s="384">
        <v>0</v>
      </c>
      <c r="E79" s="384">
        <v>0</v>
      </c>
      <c r="F79" s="384">
        <v>0</v>
      </c>
      <c r="G79" s="385">
        <f>D79+E79+F79</f>
        <v>0</v>
      </c>
      <c r="H79" s="384">
        <v>0</v>
      </c>
      <c r="I79" s="384">
        <v>212.17</v>
      </c>
      <c r="J79" s="406">
        <f>1-(ABS(H79)/I79)</f>
        <v>1</v>
      </c>
      <c r="N79" s="155" t="str">
        <f>B79</f>
        <v>设计过程</v>
      </c>
      <c r="O79" s="155">
        <f>J79</f>
        <v>1</v>
      </c>
    </row>
    <row r="80" spans="1:17" ht="23.1" customHeight="1" outlineLevel="1">
      <c r="A80" s="870"/>
      <c r="B80" s="49" t="s">
        <v>520</v>
      </c>
      <c r="C80" s="386">
        <f>C79+D79-E79</f>
        <v>21</v>
      </c>
      <c r="D80" s="384">
        <v>0</v>
      </c>
      <c r="E80" s="384">
        <v>0</v>
      </c>
      <c r="F80" s="384">
        <v>0</v>
      </c>
      <c r="G80" s="385">
        <f>D80+E80+F80</f>
        <v>0</v>
      </c>
      <c r="H80" s="384">
        <v>0</v>
      </c>
      <c r="I80" s="384">
        <v>212.17</v>
      </c>
      <c r="J80" s="406">
        <f>1-(ABS(H80)/I80)</f>
        <v>1</v>
      </c>
      <c r="N80" s="155" t="str">
        <f>B80</f>
        <v>开发过程</v>
      </c>
      <c r="O80" s="155">
        <f>J80</f>
        <v>1</v>
      </c>
    </row>
    <row r="81" spans="1:21" ht="23.1" customHeight="1" outlineLevel="1">
      <c r="A81" s="870"/>
      <c r="B81" s="49" t="s">
        <v>521</v>
      </c>
      <c r="C81" s="386">
        <f>C80+D80-E80</f>
        <v>21</v>
      </c>
      <c r="D81" s="384">
        <v>0</v>
      </c>
      <c r="E81" s="384">
        <v>0</v>
      </c>
      <c r="F81" s="384">
        <v>0</v>
      </c>
      <c r="G81" s="385">
        <f>D81+E81+F81</f>
        <v>0</v>
      </c>
      <c r="H81" s="384">
        <v>0</v>
      </c>
      <c r="I81" s="384">
        <v>212.17</v>
      </c>
      <c r="J81" s="406">
        <f>1-(ABS(H81)/I81)</f>
        <v>1</v>
      </c>
      <c r="N81" s="155" t="str">
        <f>B81</f>
        <v>测试过程</v>
      </c>
      <c r="O81" s="155">
        <f>J81</f>
        <v>1</v>
      </c>
    </row>
    <row r="82" spans="1:21" ht="23.1" customHeight="1" outlineLevel="1">
      <c r="A82" s="871"/>
      <c r="B82" s="387" t="s">
        <v>522</v>
      </c>
      <c r="C82" s="388">
        <f>C78</f>
        <v>21</v>
      </c>
      <c r="D82" s="388">
        <f t="shared" ref="D82:G82" si="0">SUM(D78:D81)</f>
        <v>0</v>
      </c>
      <c r="E82" s="388">
        <f t="shared" si="0"/>
        <v>0</v>
      </c>
      <c r="F82" s="388">
        <f t="shared" si="0"/>
        <v>0</v>
      </c>
      <c r="G82" s="388">
        <f t="shared" si="0"/>
        <v>0</v>
      </c>
      <c r="H82" s="391">
        <f>ABS(H78)+ABS(H79)+ABS(H80)+ABS(H81)</f>
        <v>0</v>
      </c>
      <c r="I82" s="391">
        <f>I78</f>
        <v>212.17</v>
      </c>
      <c r="J82" s="406">
        <f>1-(ABS(H82)/I82)</f>
        <v>1</v>
      </c>
    </row>
    <row r="83" spans="1:21" outlineLevel="1"/>
    <row r="84" spans="1:21" outlineLevel="1"/>
    <row r="86" spans="1:21" s="35" customFormat="1" ht="21.75" customHeight="1">
      <c r="A86" s="855" t="s">
        <v>404</v>
      </c>
      <c r="B86" s="856"/>
      <c r="C86" s="856"/>
      <c r="D86" s="856"/>
      <c r="E86" s="856"/>
      <c r="F86" s="856"/>
      <c r="G86" s="856"/>
      <c r="H86" s="856"/>
      <c r="I86" s="856"/>
      <c r="J86" s="856"/>
      <c r="K86" s="401"/>
      <c r="L86" s="402"/>
      <c r="M86" s="402"/>
      <c r="N86" s="402"/>
      <c r="O86" s="402"/>
      <c r="P86" s="402"/>
      <c r="Q86" s="402"/>
      <c r="R86" s="402"/>
      <c r="S86" s="402"/>
      <c r="T86" s="402"/>
      <c r="U86" s="402"/>
    </row>
    <row r="87" spans="1:21" ht="13.5" customHeight="1" outlineLevel="1">
      <c r="A87" s="407" t="s">
        <v>505</v>
      </c>
      <c r="B87" s="408"/>
      <c r="C87" s="381"/>
      <c r="D87" s="381"/>
      <c r="E87" s="381"/>
      <c r="F87" s="381"/>
      <c r="G87" s="381"/>
      <c r="H87" s="381"/>
      <c r="I87" s="381"/>
      <c r="J87" s="381"/>
      <c r="K87" s="409"/>
      <c r="L87" s="404"/>
      <c r="M87" s="404"/>
      <c r="N87" s="404"/>
      <c r="O87" s="404"/>
      <c r="P87" s="404"/>
      <c r="Q87" s="404"/>
      <c r="R87" s="404"/>
      <c r="S87" s="404"/>
      <c r="T87" s="404"/>
      <c r="U87" s="404"/>
    </row>
    <row r="88" spans="1:21" ht="12" customHeight="1" outlineLevel="1">
      <c r="A88" s="132" t="s">
        <v>506</v>
      </c>
      <c r="B88" s="381"/>
      <c r="C88" s="381"/>
      <c r="D88" s="381"/>
      <c r="E88" s="381"/>
      <c r="F88" s="381"/>
      <c r="G88" s="381"/>
      <c r="H88" s="381"/>
      <c r="I88" s="381"/>
      <c r="J88" s="381"/>
      <c r="K88" s="409"/>
      <c r="L88" s="404"/>
      <c r="M88" s="404"/>
      <c r="N88" s="404"/>
      <c r="O88" s="404"/>
      <c r="P88" s="404"/>
      <c r="Q88" s="404"/>
      <c r="R88" s="404"/>
      <c r="S88" s="404"/>
      <c r="T88" s="404"/>
      <c r="U88" s="404"/>
    </row>
    <row r="89" spans="1:21" ht="15.75" customHeight="1" outlineLevel="1">
      <c r="A89" s="132" t="s">
        <v>507</v>
      </c>
      <c r="B89" s="382"/>
      <c r="C89" s="382"/>
      <c r="D89" s="382"/>
      <c r="E89" s="382"/>
      <c r="F89" s="382"/>
      <c r="G89" s="382"/>
      <c r="H89" s="382"/>
      <c r="I89" s="382"/>
      <c r="J89" s="382"/>
      <c r="K89" s="409"/>
    </row>
    <row r="90" spans="1:21" ht="16.5" customHeight="1" outlineLevel="1">
      <c r="A90" s="867" t="s">
        <v>96</v>
      </c>
      <c r="B90" s="872" t="s">
        <v>508</v>
      </c>
      <c r="C90" s="872" t="s">
        <v>509</v>
      </c>
      <c r="D90" s="858" t="s">
        <v>510</v>
      </c>
      <c r="E90" s="859"/>
      <c r="F90" s="859"/>
      <c r="G90" s="860"/>
      <c r="H90" s="872" t="s">
        <v>511</v>
      </c>
      <c r="I90" s="872" t="s">
        <v>512</v>
      </c>
      <c r="J90" s="874" t="s">
        <v>513</v>
      </c>
    </row>
    <row r="91" spans="1:21" ht="23.1" customHeight="1" outlineLevel="1">
      <c r="A91" s="868"/>
      <c r="B91" s="873"/>
      <c r="C91" s="873"/>
      <c r="D91" s="383" t="s">
        <v>514</v>
      </c>
      <c r="E91" s="383" t="s">
        <v>515</v>
      </c>
      <c r="F91" s="383" t="s">
        <v>516</v>
      </c>
      <c r="G91" s="383" t="s">
        <v>517</v>
      </c>
      <c r="H91" s="873"/>
      <c r="I91" s="873"/>
      <c r="J91" s="875"/>
    </row>
    <row r="92" spans="1:21" s="155" customFormat="1" ht="23.1" customHeight="1" outlineLevel="1">
      <c r="A92" s="869" t="s">
        <v>253</v>
      </c>
      <c r="B92" s="49" t="s">
        <v>518</v>
      </c>
      <c r="C92" s="384">
        <v>49</v>
      </c>
      <c r="D92" s="384">
        <v>0</v>
      </c>
      <c r="E92" s="384">
        <v>0</v>
      </c>
      <c r="F92" s="384">
        <v>0</v>
      </c>
      <c r="G92" s="385">
        <f>SUM(D92:F92)</f>
        <v>0</v>
      </c>
      <c r="H92" s="384">
        <v>0</v>
      </c>
      <c r="I92" s="384">
        <v>272.35000000000002</v>
      </c>
      <c r="J92" s="406">
        <f>1-(ABS(H92)/I92)</f>
        <v>1</v>
      </c>
      <c r="N92" s="155" t="str">
        <f>B92</f>
        <v>需求过程</v>
      </c>
      <c r="O92" s="155">
        <f>J92</f>
        <v>1</v>
      </c>
    </row>
    <row r="93" spans="1:21" s="155" customFormat="1" ht="23.1" customHeight="1" outlineLevel="1">
      <c r="A93" s="870"/>
      <c r="B93" s="49" t="s">
        <v>519</v>
      </c>
      <c r="C93" s="386">
        <f>C92+D92-E92</f>
        <v>49</v>
      </c>
      <c r="D93" s="384">
        <v>0</v>
      </c>
      <c r="E93" s="384">
        <v>0</v>
      </c>
      <c r="F93" s="384">
        <v>0</v>
      </c>
      <c r="G93" s="385">
        <f>SUM(D93:F93)</f>
        <v>0</v>
      </c>
      <c r="H93" s="384">
        <v>0</v>
      </c>
      <c r="I93" s="384">
        <v>272.35000000000002</v>
      </c>
      <c r="J93" s="406">
        <f>1-(ABS(H93)/I93)</f>
        <v>1</v>
      </c>
      <c r="N93" s="155" t="str">
        <f>B93</f>
        <v>设计过程</v>
      </c>
      <c r="O93" s="155">
        <f>J93</f>
        <v>1</v>
      </c>
    </row>
    <row r="94" spans="1:21" s="155" customFormat="1" ht="23.1" customHeight="1" outlineLevel="1">
      <c r="A94" s="870"/>
      <c r="B94" s="49" t="s">
        <v>520</v>
      </c>
      <c r="C94" s="386">
        <f>C93+D93-E93</f>
        <v>49</v>
      </c>
      <c r="D94" s="384">
        <v>0</v>
      </c>
      <c r="E94" s="384">
        <v>0</v>
      </c>
      <c r="F94" s="384">
        <v>0</v>
      </c>
      <c r="G94" s="385">
        <f>SUM(D94:F94)</f>
        <v>0</v>
      </c>
      <c r="H94" s="384">
        <v>0</v>
      </c>
      <c r="I94" s="384">
        <v>272.35000000000002</v>
      </c>
      <c r="J94" s="406">
        <f>1-(ABS(H94)/I94)</f>
        <v>1</v>
      </c>
      <c r="N94" s="155" t="str">
        <f>B94</f>
        <v>开发过程</v>
      </c>
      <c r="O94" s="155">
        <f>J94</f>
        <v>1</v>
      </c>
    </row>
    <row r="95" spans="1:21" s="155" customFormat="1" ht="23.1" customHeight="1" outlineLevel="1">
      <c r="A95" s="870"/>
      <c r="B95" s="49" t="s">
        <v>521</v>
      </c>
      <c r="C95" s="386">
        <f>C94+D94-E94</f>
        <v>49</v>
      </c>
      <c r="D95" s="384">
        <v>0</v>
      </c>
      <c r="E95" s="384">
        <v>0</v>
      </c>
      <c r="F95" s="384">
        <v>0</v>
      </c>
      <c r="G95" s="385">
        <f>SUM(D95:F95)</f>
        <v>0</v>
      </c>
      <c r="H95" s="384">
        <v>0</v>
      </c>
      <c r="I95" s="384">
        <v>272.35000000000002</v>
      </c>
      <c r="J95" s="406">
        <f>1-(ABS(H95)/I95)</f>
        <v>1</v>
      </c>
      <c r="N95" s="155" t="str">
        <f>B95</f>
        <v>测试过程</v>
      </c>
      <c r="O95" s="155">
        <f>J95</f>
        <v>1</v>
      </c>
      <c r="Q95" s="36"/>
    </row>
    <row r="96" spans="1:21" ht="18.75" customHeight="1" outlineLevel="1">
      <c r="A96" s="871"/>
      <c r="B96" s="387" t="s">
        <v>522</v>
      </c>
      <c r="C96" s="388">
        <f>C92</f>
        <v>49</v>
      </c>
      <c r="D96" s="388">
        <f>SUM(D92:D95)</f>
        <v>0</v>
      </c>
      <c r="E96" s="389">
        <f>SUM(E92:E95)</f>
        <v>0</v>
      </c>
      <c r="F96" s="390">
        <f>SUM(F92:F95)</f>
        <v>0</v>
      </c>
      <c r="G96" s="391">
        <f>SUM(G92:G95)</f>
        <v>0</v>
      </c>
      <c r="H96" s="391">
        <f>ABS(H92)+ABS(H93)+ABS(H94)+ABS(H95)</f>
        <v>0</v>
      </c>
      <c r="I96" s="391">
        <f>I92</f>
        <v>272.35000000000002</v>
      </c>
      <c r="J96" s="406">
        <f>1-(ABS(H96)/I96)</f>
        <v>1</v>
      </c>
      <c r="O96" s="155">
        <f>J96</f>
        <v>1</v>
      </c>
    </row>
    <row r="97" spans="1:21" ht="18.75" customHeight="1" outlineLevel="1">
      <c r="A97" s="861"/>
      <c r="B97" s="861"/>
      <c r="C97" s="861"/>
      <c r="D97" s="862"/>
      <c r="E97" s="862"/>
      <c r="F97" s="861"/>
      <c r="G97" s="861"/>
      <c r="H97" s="861"/>
      <c r="I97" s="861"/>
      <c r="J97" s="861"/>
    </row>
    <row r="98" spans="1:21" ht="12" customHeight="1" outlineLevel="1">
      <c r="A98" s="392" t="s">
        <v>523</v>
      </c>
      <c r="B98" s="393"/>
      <c r="C98" s="394"/>
      <c r="D98" s="395"/>
      <c r="E98" s="395"/>
      <c r="F98" s="395"/>
      <c r="G98" s="395"/>
      <c r="H98" s="395"/>
      <c r="I98" s="395"/>
      <c r="J98" s="395"/>
    </row>
    <row r="99" spans="1:21" ht="12" customHeight="1" outlineLevel="1">
      <c r="A99" s="863" t="s">
        <v>506</v>
      </c>
      <c r="B99" s="863"/>
      <c r="C99" s="863"/>
      <c r="D99" s="863"/>
      <c r="E99" s="863"/>
      <c r="F99" s="863"/>
      <c r="G99" s="863"/>
      <c r="H99" s="863"/>
      <c r="I99" s="863"/>
      <c r="J99" s="863"/>
    </row>
    <row r="100" spans="1:21" ht="12" customHeight="1" outlineLevel="1">
      <c r="A100" s="864" t="s">
        <v>524</v>
      </c>
      <c r="B100" s="864"/>
      <c r="C100" s="864"/>
      <c r="D100" s="864"/>
      <c r="E100" s="864"/>
      <c r="F100" s="864"/>
      <c r="G100" s="864"/>
      <c r="H100" s="864"/>
      <c r="I100" s="864"/>
      <c r="J100" s="864"/>
    </row>
    <row r="101" spans="1:21" ht="18.75" customHeight="1" outlineLevel="1">
      <c r="A101" s="867" t="s">
        <v>96</v>
      </c>
      <c r="B101" s="872" t="s">
        <v>508</v>
      </c>
      <c r="C101" s="872" t="s">
        <v>509</v>
      </c>
      <c r="D101" s="858" t="s">
        <v>510</v>
      </c>
      <c r="E101" s="859"/>
      <c r="F101" s="859"/>
      <c r="G101" s="860"/>
      <c r="H101" s="872" t="s">
        <v>511</v>
      </c>
      <c r="I101" s="872" t="s">
        <v>512</v>
      </c>
      <c r="J101" s="874" t="s">
        <v>513</v>
      </c>
    </row>
    <row r="102" spans="1:21" ht="20.25" customHeight="1" outlineLevel="1">
      <c r="A102" s="868"/>
      <c r="B102" s="873"/>
      <c r="C102" s="873"/>
      <c r="D102" s="383" t="s">
        <v>514</v>
      </c>
      <c r="E102" s="383" t="s">
        <v>515</v>
      </c>
      <c r="F102" s="383" t="s">
        <v>516</v>
      </c>
      <c r="G102" s="383" t="s">
        <v>517</v>
      </c>
      <c r="H102" s="873"/>
      <c r="I102" s="873"/>
      <c r="J102" s="875"/>
    </row>
    <row r="103" spans="1:21" ht="23.1" customHeight="1" outlineLevel="1">
      <c r="A103" s="869" t="s">
        <v>254</v>
      </c>
      <c r="B103" s="49" t="s">
        <v>518</v>
      </c>
      <c r="C103" s="384">
        <v>21</v>
      </c>
      <c r="D103" s="384">
        <v>0</v>
      </c>
      <c r="E103" s="384">
        <v>0</v>
      </c>
      <c r="F103" s="384">
        <v>0</v>
      </c>
      <c r="G103" s="385">
        <f>D103+E103+F103</f>
        <v>0</v>
      </c>
      <c r="H103" s="384">
        <v>0</v>
      </c>
      <c r="I103" s="384">
        <v>272.35000000000002</v>
      </c>
      <c r="J103" s="406">
        <f>1-(ABS(H103)/I103)</f>
        <v>1</v>
      </c>
      <c r="N103" s="155" t="str">
        <f>B103</f>
        <v>需求过程</v>
      </c>
      <c r="O103" s="155">
        <f>J103</f>
        <v>1</v>
      </c>
    </row>
    <row r="104" spans="1:21" ht="23.1" customHeight="1" outlineLevel="1">
      <c r="A104" s="870"/>
      <c r="B104" s="49" t="s">
        <v>519</v>
      </c>
      <c r="C104" s="386">
        <f>C103+D103-E103</f>
        <v>21</v>
      </c>
      <c r="D104" s="384">
        <v>0</v>
      </c>
      <c r="E104" s="384">
        <v>0</v>
      </c>
      <c r="F104" s="384">
        <v>0</v>
      </c>
      <c r="G104" s="385">
        <f>D104+E104+F104</f>
        <v>0</v>
      </c>
      <c r="H104" s="384">
        <v>0</v>
      </c>
      <c r="I104" s="384">
        <v>272.35000000000002</v>
      </c>
      <c r="J104" s="406">
        <f>1-(ABS(H104)/I104)</f>
        <v>1</v>
      </c>
      <c r="N104" s="155" t="str">
        <f>B104</f>
        <v>设计过程</v>
      </c>
      <c r="O104" s="155">
        <f>J104</f>
        <v>1</v>
      </c>
    </row>
    <row r="105" spans="1:21" ht="23.1" customHeight="1" outlineLevel="1">
      <c r="A105" s="870"/>
      <c r="B105" s="49" t="s">
        <v>520</v>
      </c>
      <c r="C105" s="386">
        <f>C104+D104-E104</f>
        <v>21</v>
      </c>
      <c r="D105" s="384">
        <v>0</v>
      </c>
      <c r="E105" s="384">
        <v>0</v>
      </c>
      <c r="F105" s="384">
        <v>0</v>
      </c>
      <c r="G105" s="385">
        <f>D105+E105+F105</f>
        <v>0</v>
      </c>
      <c r="H105" s="384">
        <v>0</v>
      </c>
      <c r="I105" s="384">
        <v>272.35000000000002</v>
      </c>
      <c r="J105" s="406">
        <f>1-(ABS(H105)/I105)</f>
        <v>1</v>
      </c>
      <c r="N105" s="155" t="str">
        <f>B105</f>
        <v>开发过程</v>
      </c>
      <c r="O105" s="155">
        <f>J105</f>
        <v>1</v>
      </c>
    </row>
    <row r="106" spans="1:21" ht="23.1" customHeight="1" outlineLevel="1">
      <c r="A106" s="870"/>
      <c r="B106" s="49" t="s">
        <v>521</v>
      </c>
      <c r="C106" s="386">
        <f>C105+D105-E105</f>
        <v>21</v>
      </c>
      <c r="D106" s="384">
        <v>0</v>
      </c>
      <c r="E106" s="384">
        <v>0</v>
      </c>
      <c r="F106" s="384">
        <v>0</v>
      </c>
      <c r="G106" s="385">
        <f>D106+E106+F106</f>
        <v>0</v>
      </c>
      <c r="H106" s="384">
        <v>0</v>
      </c>
      <c r="I106" s="384">
        <v>272.35000000000002</v>
      </c>
      <c r="J106" s="406">
        <f>1-(ABS(H106)/I106)</f>
        <v>1</v>
      </c>
      <c r="N106" s="155" t="str">
        <f>B106</f>
        <v>测试过程</v>
      </c>
      <c r="O106" s="155">
        <f>J106</f>
        <v>1</v>
      </c>
    </row>
    <row r="107" spans="1:21" ht="23.1" customHeight="1" outlineLevel="1">
      <c r="A107" s="871"/>
      <c r="B107" s="387" t="s">
        <v>522</v>
      </c>
      <c r="C107" s="388">
        <f>C103</f>
        <v>21</v>
      </c>
      <c r="D107" s="388">
        <f>SUM(D103:D106)</f>
        <v>0</v>
      </c>
      <c r="E107" s="388">
        <f>SUM(E103:E106)</f>
        <v>0</v>
      </c>
      <c r="F107" s="388">
        <f>SUM(F103:F106)</f>
        <v>0</v>
      </c>
      <c r="G107" s="388">
        <f>SUM(G103:G106)</f>
        <v>0</v>
      </c>
      <c r="H107" s="391">
        <f>ABS(H103)+ABS(H104)+ABS(H105)+ABS(H106)</f>
        <v>0</v>
      </c>
      <c r="I107" s="391">
        <f>I103</f>
        <v>272.35000000000002</v>
      </c>
      <c r="J107" s="406">
        <f>1-(ABS(H107)/I107)</f>
        <v>1</v>
      </c>
    </row>
    <row r="108" spans="1:21" outlineLevel="1"/>
    <row r="109" spans="1:21" outlineLevel="1"/>
    <row r="111" spans="1:21" s="35" customFormat="1" ht="21.75" customHeight="1">
      <c r="A111" s="855" t="s">
        <v>405</v>
      </c>
      <c r="B111" s="856"/>
      <c r="C111" s="856"/>
      <c r="D111" s="856"/>
      <c r="E111" s="856"/>
      <c r="F111" s="856"/>
      <c r="G111" s="856"/>
      <c r="H111" s="856"/>
      <c r="I111" s="856"/>
      <c r="J111" s="856"/>
      <c r="K111" s="401"/>
      <c r="L111" s="402"/>
      <c r="M111" s="402"/>
      <c r="N111" s="402"/>
      <c r="O111" s="402"/>
      <c r="P111" s="402"/>
      <c r="Q111" s="402"/>
      <c r="R111" s="402"/>
      <c r="S111" s="402"/>
      <c r="T111" s="402"/>
      <c r="U111" s="402"/>
    </row>
    <row r="112" spans="1:21" ht="13.5" customHeight="1" outlineLevel="1">
      <c r="A112" s="407" t="s">
        <v>505</v>
      </c>
      <c r="B112" s="408"/>
      <c r="C112" s="381"/>
      <c r="D112" s="381"/>
      <c r="E112" s="381"/>
      <c r="F112" s="381"/>
      <c r="G112" s="381"/>
      <c r="H112" s="381"/>
      <c r="I112" s="381"/>
      <c r="J112" s="381"/>
      <c r="K112" s="409"/>
      <c r="L112" s="404"/>
      <c r="M112" s="404"/>
      <c r="N112" s="404"/>
      <c r="O112" s="404"/>
      <c r="P112" s="404"/>
      <c r="Q112" s="404"/>
      <c r="R112" s="404"/>
      <c r="S112" s="404"/>
      <c r="T112" s="404"/>
      <c r="U112" s="404"/>
    </row>
    <row r="113" spans="1:21" ht="12" customHeight="1" outlineLevel="1">
      <c r="A113" s="132" t="s">
        <v>506</v>
      </c>
      <c r="B113" s="381"/>
      <c r="C113" s="381"/>
      <c r="D113" s="381"/>
      <c r="E113" s="381"/>
      <c r="F113" s="381"/>
      <c r="G113" s="381"/>
      <c r="H113" s="381"/>
      <c r="I113" s="381"/>
      <c r="J113" s="381"/>
      <c r="K113" s="409"/>
      <c r="L113" s="404"/>
      <c r="M113" s="404"/>
      <c r="N113" s="404"/>
      <c r="O113" s="404"/>
      <c r="P113" s="404"/>
      <c r="Q113" s="404"/>
      <c r="R113" s="404"/>
      <c r="S113" s="404"/>
      <c r="T113" s="404"/>
      <c r="U113" s="404"/>
    </row>
    <row r="114" spans="1:21" ht="15.75" customHeight="1" outlineLevel="1">
      <c r="A114" s="132" t="s">
        <v>507</v>
      </c>
      <c r="B114" s="382"/>
      <c r="C114" s="382"/>
      <c r="D114" s="382"/>
      <c r="E114" s="382"/>
      <c r="F114" s="382"/>
      <c r="G114" s="382"/>
      <c r="H114" s="382"/>
      <c r="I114" s="382"/>
      <c r="J114" s="382"/>
      <c r="K114" s="409"/>
    </row>
    <row r="115" spans="1:21" ht="16.5" customHeight="1" outlineLevel="1">
      <c r="A115" s="867" t="s">
        <v>96</v>
      </c>
      <c r="B115" s="872" t="s">
        <v>508</v>
      </c>
      <c r="C115" s="872" t="s">
        <v>509</v>
      </c>
      <c r="D115" s="858" t="s">
        <v>510</v>
      </c>
      <c r="E115" s="859"/>
      <c r="F115" s="859"/>
      <c r="G115" s="860"/>
      <c r="H115" s="872" t="s">
        <v>511</v>
      </c>
      <c r="I115" s="872" t="s">
        <v>512</v>
      </c>
      <c r="J115" s="874" t="s">
        <v>513</v>
      </c>
    </row>
    <row r="116" spans="1:21" ht="23.1" customHeight="1" outlineLevel="1">
      <c r="A116" s="868"/>
      <c r="B116" s="873"/>
      <c r="C116" s="873"/>
      <c r="D116" s="383" t="s">
        <v>514</v>
      </c>
      <c r="E116" s="383" t="s">
        <v>515</v>
      </c>
      <c r="F116" s="383" t="s">
        <v>516</v>
      </c>
      <c r="G116" s="383" t="s">
        <v>517</v>
      </c>
      <c r="H116" s="873"/>
      <c r="I116" s="873"/>
      <c r="J116" s="875"/>
    </row>
    <row r="117" spans="1:21" s="155" customFormat="1" ht="23.1" customHeight="1" outlineLevel="1">
      <c r="A117" s="869" t="s">
        <v>253</v>
      </c>
      <c r="B117" s="49" t="s">
        <v>518</v>
      </c>
      <c r="C117" s="384"/>
      <c r="D117" s="384"/>
      <c r="E117" s="384"/>
      <c r="F117" s="384"/>
      <c r="G117" s="385">
        <f>SUM(D117:F117)</f>
        <v>0</v>
      </c>
      <c r="H117" s="384">
        <v>0</v>
      </c>
      <c r="I117" s="384">
        <v>145</v>
      </c>
      <c r="J117" s="406">
        <f>1-(ABS(H117)/I117)</f>
        <v>1</v>
      </c>
      <c r="N117" s="155" t="str">
        <f>B117</f>
        <v>需求过程</v>
      </c>
      <c r="O117" s="155">
        <f>J117</f>
        <v>1</v>
      </c>
    </row>
    <row r="118" spans="1:21" s="155" customFormat="1" ht="23.1" customHeight="1" outlineLevel="1">
      <c r="A118" s="870"/>
      <c r="B118" s="49" t="s">
        <v>519</v>
      </c>
      <c r="C118" s="386">
        <f>C117+D117-E117</f>
        <v>0</v>
      </c>
      <c r="D118" s="384"/>
      <c r="E118" s="384"/>
      <c r="F118" s="384"/>
      <c r="G118" s="385">
        <f>SUM(D118:F118)</f>
        <v>0</v>
      </c>
      <c r="H118" s="384">
        <v>0</v>
      </c>
      <c r="I118" s="384">
        <v>145</v>
      </c>
      <c r="J118" s="406">
        <f>1-(ABS(H118)/I118)</f>
        <v>1</v>
      </c>
      <c r="N118" s="155" t="str">
        <f>B118</f>
        <v>设计过程</v>
      </c>
      <c r="O118" s="155">
        <f>J118</f>
        <v>1</v>
      </c>
    </row>
    <row r="119" spans="1:21" s="155" customFormat="1" ht="23.1" customHeight="1" outlineLevel="1">
      <c r="A119" s="870"/>
      <c r="B119" s="49" t="s">
        <v>520</v>
      </c>
      <c r="C119" s="386">
        <f>C118+D118-E118</f>
        <v>0</v>
      </c>
      <c r="D119" s="384"/>
      <c r="E119" s="384"/>
      <c r="F119" s="384"/>
      <c r="G119" s="385">
        <f>SUM(D119:F119)</f>
        <v>0</v>
      </c>
      <c r="H119" s="384">
        <v>0</v>
      </c>
      <c r="I119" s="384">
        <v>145</v>
      </c>
      <c r="J119" s="406">
        <f>1-(ABS(H119)/I119)</f>
        <v>1</v>
      </c>
      <c r="N119" s="155" t="str">
        <f>B119</f>
        <v>开发过程</v>
      </c>
      <c r="O119" s="155">
        <f>J119</f>
        <v>1</v>
      </c>
    </row>
    <row r="120" spans="1:21" s="155" customFormat="1" ht="23.1" customHeight="1" outlineLevel="1">
      <c r="A120" s="870"/>
      <c r="B120" s="49" t="s">
        <v>521</v>
      </c>
      <c r="C120" s="386">
        <f>C119+D119-E119</f>
        <v>0</v>
      </c>
      <c r="D120" s="384"/>
      <c r="E120" s="384"/>
      <c r="F120" s="384"/>
      <c r="G120" s="385">
        <f>SUM(D120:F120)</f>
        <v>0</v>
      </c>
      <c r="H120" s="384">
        <v>0</v>
      </c>
      <c r="I120" s="384">
        <v>145</v>
      </c>
      <c r="J120" s="406">
        <f>1-(ABS(H120)/I120)</f>
        <v>1</v>
      </c>
      <c r="N120" s="155" t="str">
        <f>B120</f>
        <v>测试过程</v>
      </c>
      <c r="O120" s="155">
        <f>J120</f>
        <v>1</v>
      </c>
      <c r="Q120" s="36"/>
    </row>
    <row r="121" spans="1:21" ht="18.75" customHeight="1" outlineLevel="1">
      <c r="A121" s="871"/>
      <c r="B121" s="387" t="s">
        <v>522</v>
      </c>
      <c r="C121" s="388">
        <f>C117</f>
        <v>0</v>
      </c>
      <c r="D121" s="388">
        <f>SUM(D117:D120)</f>
        <v>0</v>
      </c>
      <c r="E121" s="389">
        <f>SUM(E117:E120)</f>
        <v>0</v>
      </c>
      <c r="F121" s="390">
        <f>SUM(F117:F120)</f>
        <v>0</v>
      </c>
      <c r="G121" s="391">
        <f>SUM(G117:G120)</f>
        <v>0</v>
      </c>
      <c r="H121" s="391">
        <f>ABS(H117)+ABS(H118)+ABS(H119)+ABS(H120)</f>
        <v>0</v>
      </c>
      <c r="I121" s="391">
        <f>I117</f>
        <v>145</v>
      </c>
      <c r="J121" s="406">
        <f>1-(ABS(H121)/I121)</f>
        <v>1</v>
      </c>
      <c r="O121" s="155">
        <f>J121</f>
        <v>1</v>
      </c>
    </row>
    <row r="122" spans="1:21" ht="18.75" customHeight="1" outlineLevel="1">
      <c r="A122" s="861"/>
      <c r="B122" s="861"/>
      <c r="C122" s="861"/>
      <c r="D122" s="862"/>
      <c r="E122" s="862"/>
      <c r="F122" s="861"/>
      <c r="G122" s="861"/>
      <c r="H122" s="861"/>
      <c r="I122" s="861"/>
      <c r="J122" s="861"/>
    </row>
    <row r="123" spans="1:21" ht="12" customHeight="1" outlineLevel="1">
      <c r="A123" s="392" t="s">
        <v>523</v>
      </c>
      <c r="B123" s="393"/>
      <c r="C123" s="394"/>
      <c r="D123" s="395"/>
      <c r="E123" s="395"/>
      <c r="F123" s="395"/>
      <c r="G123" s="395"/>
      <c r="H123" s="395"/>
      <c r="I123" s="395"/>
      <c r="J123" s="395"/>
    </row>
    <row r="124" spans="1:21" ht="12" customHeight="1" outlineLevel="1">
      <c r="A124" s="863" t="s">
        <v>506</v>
      </c>
      <c r="B124" s="863"/>
      <c r="C124" s="863"/>
      <c r="D124" s="863"/>
      <c r="E124" s="863"/>
      <c r="F124" s="863"/>
      <c r="G124" s="863"/>
      <c r="H124" s="863"/>
      <c r="I124" s="863"/>
      <c r="J124" s="863"/>
    </row>
    <row r="125" spans="1:21" ht="12" customHeight="1" outlineLevel="1">
      <c r="A125" s="864" t="s">
        <v>524</v>
      </c>
      <c r="B125" s="864"/>
      <c r="C125" s="864"/>
      <c r="D125" s="864"/>
      <c r="E125" s="864"/>
      <c r="F125" s="864"/>
      <c r="G125" s="864"/>
      <c r="H125" s="864"/>
      <c r="I125" s="864"/>
      <c r="J125" s="864"/>
    </row>
    <row r="126" spans="1:21" ht="18.75" customHeight="1" outlineLevel="1">
      <c r="A126" s="867" t="s">
        <v>96</v>
      </c>
      <c r="B126" s="872" t="s">
        <v>508</v>
      </c>
      <c r="C126" s="872" t="s">
        <v>509</v>
      </c>
      <c r="D126" s="858" t="s">
        <v>510</v>
      </c>
      <c r="E126" s="859"/>
      <c r="F126" s="859"/>
      <c r="G126" s="860"/>
      <c r="H126" s="872" t="s">
        <v>511</v>
      </c>
      <c r="I126" s="872" t="s">
        <v>512</v>
      </c>
      <c r="J126" s="874" t="s">
        <v>513</v>
      </c>
    </row>
    <row r="127" spans="1:21" ht="20.25" customHeight="1" outlineLevel="1">
      <c r="A127" s="868"/>
      <c r="B127" s="873"/>
      <c r="C127" s="873"/>
      <c r="D127" s="383" t="s">
        <v>514</v>
      </c>
      <c r="E127" s="383" t="s">
        <v>515</v>
      </c>
      <c r="F127" s="383" t="s">
        <v>516</v>
      </c>
      <c r="G127" s="383" t="s">
        <v>517</v>
      </c>
      <c r="H127" s="873"/>
      <c r="I127" s="873"/>
      <c r="J127" s="875"/>
    </row>
    <row r="128" spans="1:21" ht="23.1" customHeight="1" outlineLevel="1">
      <c r="A128" s="869" t="s">
        <v>254</v>
      </c>
      <c r="B128" s="49" t="s">
        <v>518</v>
      </c>
      <c r="C128" s="384"/>
      <c r="D128" s="384"/>
      <c r="E128" s="384"/>
      <c r="F128" s="384"/>
      <c r="G128" s="385">
        <f>D128+E128+F128</f>
        <v>0</v>
      </c>
      <c r="H128" s="384"/>
      <c r="I128" s="384">
        <v>145</v>
      </c>
      <c r="J128" s="406">
        <f>1-(ABS(H128)/I128)</f>
        <v>1</v>
      </c>
      <c r="N128" s="155" t="str">
        <f>B128</f>
        <v>需求过程</v>
      </c>
      <c r="O128" s="155">
        <f>J128</f>
        <v>1</v>
      </c>
    </row>
    <row r="129" spans="1:21" ht="23.1" customHeight="1" outlineLevel="1">
      <c r="A129" s="870"/>
      <c r="B129" s="49" t="s">
        <v>519</v>
      </c>
      <c r="C129" s="386">
        <f>C128+D128-E128</f>
        <v>0</v>
      </c>
      <c r="D129" s="384"/>
      <c r="E129" s="384"/>
      <c r="F129" s="384"/>
      <c r="G129" s="385">
        <f>D129+E129+F129</f>
        <v>0</v>
      </c>
      <c r="H129" s="384"/>
      <c r="I129" s="384">
        <v>145</v>
      </c>
      <c r="J129" s="406">
        <f>1-(ABS(H129)/I129)</f>
        <v>1</v>
      </c>
      <c r="N129" s="155" t="str">
        <f>B129</f>
        <v>设计过程</v>
      </c>
      <c r="O129" s="155">
        <f>J129</f>
        <v>1</v>
      </c>
    </row>
    <row r="130" spans="1:21" ht="23.1" customHeight="1" outlineLevel="1">
      <c r="A130" s="870"/>
      <c r="B130" s="49" t="s">
        <v>520</v>
      </c>
      <c r="C130" s="386">
        <f>C129+D129-E129</f>
        <v>0</v>
      </c>
      <c r="D130" s="384"/>
      <c r="E130" s="384"/>
      <c r="F130" s="384"/>
      <c r="G130" s="385">
        <f>D130+E130+F130</f>
        <v>0</v>
      </c>
      <c r="H130" s="384"/>
      <c r="I130" s="384">
        <v>145</v>
      </c>
      <c r="J130" s="406">
        <f>1-(ABS(H130)/I130)</f>
        <v>1</v>
      </c>
      <c r="N130" s="155" t="str">
        <f>B130</f>
        <v>开发过程</v>
      </c>
      <c r="O130" s="155">
        <f>J130</f>
        <v>1</v>
      </c>
    </row>
    <row r="131" spans="1:21" ht="23.1" customHeight="1" outlineLevel="1">
      <c r="A131" s="870"/>
      <c r="B131" s="49" t="s">
        <v>521</v>
      </c>
      <c r="C131" s="386">
        <f>C130+D130-E130</f>
        <v>0</v>
      </c>
      <c r="D131" s="384"/>
      <c r="E131" s="384"/>
      <c r="F131" s="384"/>
      <c r="G131" s="385">
        <f>D131+E131+F131</f>
        <v>0</v>
      </c>
      <c r="H131" s="384"/>
      <c r="I131" s="384">
        <v>145</v>
      </c>
      <c r="J131" s="406">
        <f>1-(ABS(H131)/I131)</f>
        <v>1</v>
      </c>
      <c r="N131" s="155" t="str">
        <f>B131</f>
        <v>测试过程</v>
      </c>
      <c r="O131" s="155">
        <f>J131</f>
        <v>1</v>
      </c>
    </row>
    <row r="132" spans="1:21" ht="23.1" customHeight="1" outlineLevel="1">
      <c r="A132" s="871"/>
      <c r="B132" s="387" t="s">
        <v>522</v>
      </c>
      <c r="C132" s="388">
        <f>C128</f>
        <v>0</v>
      </c>
      <c r="D132" s="388">
        <f>SUM(D128:D131)</f>
        <v>0</v>
      </c>
      <c r="E132" s="388">
        <f>SUM(E128:E131)</f>
        <v>0</v>
      </c>
      <c r="F132" s="388">
        <f>SUM(F128:F131)</f>
        <v>0</v>
      </c>
      <c r="G132" s="388">
        <f>SUM(G128:G131)</f>
        <v>0</v>
      </c>
      <c r="H132" s="391">
        <f>ABS(H128)+ABS(H129)+ABS(H130)+ABS(H131)</f>
        <v>0</v>
      </c>
      <c r="I132" s="391">
        <f>I128</f>
        <v>145</v>
      </c>
      <c r="J132" s="406">
        <f>1-(ABS(H132)/I132)</f>
        <v>1</v>
      </c>
    </row>
    <row r="133" spans="1:21" outlineLevel="1"/>
    <row r="134" spans="1:21" outlineLevel="1"/>
    <row r="136" spans="1:21" s="35" customFormat="1" ht="21.75" customHeight="1">
      <c r="A136" s="855" t="s">
        <v>406</v>
      </c>
      <c r="B136" s="856"/>
      <c r="C136" s="856"/>
      <c r="D136" s="856"/>
      <c r="E136" s="856"/>
      <c r="F136" s="856"/>
      <c r="G136" s="856"/>
      <c r="H136" s="856"/>
      <c r="I136" s="856"/>
      <c r="J136" s="856"/>
      <c r="K136" s="401"/>
      <c r="L136" s="402"/>
      <c r="M136" s="402"/>
      <c r="N136" s="402"/>
      <c r="O136" s="402"/>
      <c r="P136" s="402"/>
      <c r="Q136" s="402"/>
      <c r="R136" s="402"/>
      <c r="S136" s="402"/>
      <c r="T136" s="402"/>
      <c r="U136" s="402"/>
    </row>
    <row r="137" spans="1:21" ht="13.5" customHeight="1" outlineLevel="1">
      <c r="A137" s="407" t="s">
        <v>505</v>
      </c>
      <c r="B137" s="408"/>
      <c r="C137" s="381"/>
      <c r="D137" s="381"/>
      <c r="E137" s="381"/>
      <c r="F137" s="381"/>
      <c r="G137" s="381"/>
      <c r="H137" s="381"/>
      <c r="I137" s="381"/>
      <c r="J137" s="381"/>
      <c r="K137" s="409"/>
      <c r="L137" s="404"/>
      <c r="M137" s="404"/>
      <c r="N137" s="404"/>
      <c r="O137" s="404"/>
      <c r="P137" s="404"/>
      <c r="Q137" s="404"/>
      <c r="R137" s="404"/>
      <c r="S137" s="404"/>
      <c r="T137" s="404"/>
      <c r="U137" s="404"/>
    </row>
    <row r="138" spans="1:21" ht="12" customHeight="1" outlineLevel="1">
      <c r="A138" s="132" t="s">
        <v>506</v>
      </c>
      <c r="B138" s="381"/>
      <c r="C138" s="381"/>
      <c r="D138" s="381"/>
      <c r="E138" s="381"/>
      <c r="F138" s="381"/>
      <c r="G138" s="381"/>
      <c r="H138" s="381"/>
      <c r="I138" s="381"/>
      <c r="J138" s="381"/>
      <c r="K138" s="409"/>
      <c r="L138" s="404"/>
      <c r="M138" s="404"/>
      <c r="N138" s="404"/>
      <c r="O138" s="404"/>
      <c r="P138" s="404"/>
      <c r="Q138" s="404"/>
      <c r="R138" s="404"/>
      <c r="S138" s="404"/>
      <c r="T138" s="404"/>
      <c r="U138" s="404"/>
    </row>
    <row r="139" spans="1:21" ht="15.75" customHeight="1" outlineLevel="1">
      <c r="A139" s="132" t="s">
        <v>507</v>
      </c>
      <c r="B139" s="382"/>
      <c r="C139" s="382"/>
      <c r="D139" s="382"/>
      <c r="E139" s="382"/>
      <c r="F139" s="382"/>
      <c r="G139" s="382"/>
      <c r="H139" s="382"/>
      <c r="I139" s="382"/>
      <c r="J139" s="382"/>
      <c r="K139" s="409"/>
    </row>
    <row r="140" spans="1:21" ht="16.5" customHeight="1" outlineLevel="1">
      <c r="A140" s="867" t="s">
        <v>96</v>
      </c>
      <c r="B140" s="872" t="s">
        <v>508</v>
      </c>
      <c r="C140" s="872" t="s">
        <v>509</v>
      </c>
      <c r="D140" s="858" t="s">
        <v>510</v>
      </c>
      <c r="E140" s="859"/>
      <c r="F140" s="859"/>
      <c r="G140" s="860"/>
      <c r="H140" s="872" t="s">
        <v>511</v>
      </c>
      <c r="I140" s="872" t="s">
        <v>512</v>
      </c>
      <c r="J140" s="874" t="s">
        <v>513</v>
      </c>
    </row>
    <row r="141" spans="1:21" ht="23.1" customHeight="1" outlineLevel="1">
      <c r="A141" s="868"/>
      <c r="B141" s="873"/>
      <c r="C141" s="873"/>
      <c r="D141" s="383" t="s">
        <v>514</v>
      </c>
      <c r="E141" s="383" t="s">
        <v>515</v>
      </c>
      <c r="F141" s="383" t="s">
        <v>516</v>
      </c>
      <c r="G141" s="383" t="s">
        <v>517</v>
      </c>
      <c r="H141" s="873"/>
      <c r="I141" s="873"/>
      <c r="J141" s="875"/>
    </row>
    <row r="142" spans="1:21" s="155" customFormat="1" ht="23.1" customHeight="1" outlineLevel="1">
      <c r="A142" s="869" t="s">
        <v>253</v>
      </c>
      <c r="B142" s="49" t="s">
        <v>518</v>
      </c>
      <c r="C142" s="384"/>
      <c r="D142" s="384"/>
      <c r="E142" s="384"/>
      <c r="F142" s="384"/>
      <c r="G142" s="385">
        <f>SUM(D142:F142)</f>
        <v>0</v>
      </c>
      <c r="H142" s="384">
        <v>0</v>
      </c>
      <c r="I142" s="384">
        <v>250</v>
      </c>
      <c r="J142" s="406">
        <f>1-(ABS(H142)/I142)</f>
        <v>1</v>
      </c>
      <c r="N142" s="155" t="str">
        <f>B142</f>
        <v>需求过程</v>
      </c>
      <c r="O142" s="155">
        <f>J142</f>
        <v>1</v>
      </c>
    </row>
    <row r="143" spans="1:21" s="155" customFormat="1" ht="23.1" customHeight="1" outlineLevel="1">
      <c r="A143" s="870"/>
      <c r="B143" s="49" t="s">
        <v>519</v>
      </c>
      <c r="C143" s="386">
        <f>C142+D142-E142</f>
        <v>0</v>
      </c>
      <c r="D143" s="384"/>
      <c r="E143" s="384"/>
      <c r="F143" s="384"/>
      <c r="G143" s="385">
        <f>SUM(D143:F143)</f>
        <v>0</v>
      </c>
      <c r="H143" s="384">
        <v>0</v>
      </c>
      <c r="I143" s="384">
        <v>250</v>
      </c>
      <c r="J143" s="406">
        <f>1-(ABS(H143)/I143)</f>
        <v>1</v>
      </c>
      <c r="N143" s="155" t="str">
        <f>B143</f>
        <v>设计过程</v>
      </c>
      <c r="O143" s="155">
        <f>J143</f>
        <v>1</v>
      </c>
    </row>
    <row r="144" spans="1:21" s="155" customFormat="1" ht="23.1" customHeight="1" outlineLevel="1">
      <c r="A144" s="870"/>
      <c r="B144" s="49" t="s">
        <v>520</v>
      </c>
      <c r="C144" s="386">
        <f>C143+D143-E143</f>
        <v>0</v>
      </c>
      <c r="D144" s="384"/>
      <c r="E144" s="384"/>
      <c r="F144" s="384"/>
      <c r="G144" s="385">
        <f>SUM(D144:F144)</f>
        <v>0</v>
      </c>
      <c r="H144" s="384">
        <v>0</v>
      </c>
      <c r="I144" s="384">
        <v>250</v>
      </c>
      <c r="J144" s="406">
        <f>1-(ABS(H144)/I144)</f>
        <v>1</v>
      </c>
      <c r="N144" s="155" t="str">
        <f>B144</f>
        <v>开发过程</v>
      </c>
      <c r="O144" s="155">
        <f>J144</f>
        <v>1</v>
      </c>
    </row>
    <row r="145" spans="1:17" s="155" customFormat="1" ht="23.1" customHeight="1" outlineLevel="1">
      <c r="A145" s="870"/>
      <c r="B145" s="49" t="s">
        <v>521</v>
      </c>
      <c r="C145" s="386">
        <f>C144+D144-E144</f>
        <v>0</v>
      </c>
      <c r="D145" s="384"/>
      <c r="E145" s="384"/>
      <c r="F145" s="384"/>
      <c r="G145" s="385">
        <f>SUM(D145:F145)</f>
        <v>0</v>
      </c>
      <c r="H145" s="384">
        <v>0</v>
      </c>
      <c r="I145" s="384">
        <v>250</v>
      </c>
      <c r="J145" s="406">
        <f>1-(ABS(H145)/I145)</f>
        <v>1</v>
      </c>
      <c r="N145" s="155" t="str">
        <f>B145</f>
        <v>测试过程</v>
      </c>
      <c r="O145" s="155">
        <f>J145</f>
        <v>1</v>
      </c>
      <c r="Q145" s="36"/>
    </row>
    <row r="146" spans="1:17" ht="18.75" customHeight="1" outlineLevel="1">
      <c r="A146" s="871"/>
      <c r="B146" s="387" t="s">
        <v>522</v>
      </c>
      <c r="C146" s="388">
        <f>C142</f>
        <v>0</v>
      </c>
      <c r="D146" s="388">
        <f>SUM(D142:D145)</f>
        <v>0</v>
      </c>
      <c r="E146" s="389">
        <f>SUM(E142:E145)</f>
        <v>0</v>
      </c>
      <c r="F146" s="390">
        <f>SUM(F142:F145)</f>
        <v>0</v>
      </c>
      <c r="G146" s="391">
        <f>SUM(G142:G145)</f>
        <v>0</v>
      </c>
      <c r="H146" s="391">
        <f>ABS(H142)+ABS(H143)+ABS(H144)+ABS(H145)</f>
        <v>0</v>
      </c>
      <c r="I146" s="391">
        <f>I142</f>
        <v>250</v>
      </c>
      <c r="J146" s="406">
        <f>1-(ABS(H146)/I146)</f>
        <v>1</v>
      </c>
      <c r="O146" s="155">
        <f>J146</f>
        <v>1</v>
      </c>
    </row>
    <row r="147" spans="1:17" ht="18.75" customHeight="1" outlineLevel="1">
      <c r="A147" s="861"/>
      <c r="B147" s="861"/>
      <c r="C147" s="861"/>
      <c r="D147" s="862"/>
      <c r="E147" s="862"/>
      <c r="F147" s="861"/>
      <c r="G147" s="861"/>
      <c r="H147" s="861"/>
      <c r="I147" s="861"/>
      <c r="J147" s="861"/>
    </row>
    <row r="148" spans="1:17" ht="12" customHeight="1" outlineLevel="1">
      <c r="A148" s="392" t="s">
        <v>523</v>
      </c>
      <c r="B148" s="393"/>
      <c r="C148" s="394"/>
      <c r="D148" s="395"/>
      <c r="E148" s="395"/>
      <c r="F148" s="395"/>
      <c r="G148" s="395"/>
      <c r="H148" s="395"/>
      <c r="I148" s="395"/>
      <c r="J148" s="395"/>
    </row>
    <row r="149" spans="1:17" ht="12" customHeight="1" outlineLevel="1">
      <c r="A149" s="863" t="s">
        <v>506</v>
      </c>
      <c r="B149" s="863"/>
      <c r="C149" s="863"/>
      <c r="D149" s="863"/>
      <c r="E149" s="863"/>
      <c r="F149" s="863"/>
      <c r="G149" s="863"/>
      <c r="H149" s="863"/>
      <c r="I149" s="863"/>
      <c r="J149" s="863"/>
    </row>
    <row r="150" spans="1:17" ht="12" customHeight="1" outlineLevel="1">
      <c r="A150" s="864" t="s">
        <v>524</v>
      </c>
      <c r="B150" s="864"/>
      <c r="C150" s="864"/>
      <c r="D150" s="864"/>
      <c r="E150" s="864"/>
      <c r="F150" s="864"/>
      <c r="G150" s="864"/>
      <c r="H150" s="864"/>
      <c r="I150" s="864"/>
      <c r="J150" s="864"/>
    </row>
    <row r="151" spans="1:17" ht="18.75" customHeight="1" outlineLevel="1">
      <c r="A151" s="867" t="s">
        <v>96</v>
      </c>
      <c r="B151" s="872" t="s">
        <v>508</v>
      </c>
      <c r="C151" s="872" t="s">
        <v>509</v>
      </c>
      <c r="D151" s="858" t="s">
        <v>510</v>
      </c>
      <c r="E151" s="859"/>
      <c r="F151" s="859"/>
      <c r="G151" s="860"/>
      <c r="H151" s="872" t="s">
        <v>511</v>
      </c>
      <c r="I151" s="872" t="s">
        <v>512</v>
      </c>
      <c r="J151" s="874" t="s">
        <v>513</v>
      </c>
    </row>
    <row r="152" spans="1:17" ht="20.25" customHeight="1" outlineLevel="1">
      <c r="A152" s="868"/>
      <c r="B152" s="873"/>
      <c r="C152" s="873"/>
      <c r="D152" s="383" t="s">
        <v>514</v>
      </c>
      <c r="E152" s="383" t="s">
        <v>515</v>
      </c>
      <c r="F152" s="383" t="s">
        <v>516</v>
      </c>
      <c r="G152" s="383" t="s">
        <v>517</v>
      </c>
      <c r="H152" s="873"/>
      <c r="I152" s="873"/>
      <c r="J152" s="875"/>
    </row>
    <row r="153" spans="1:17" ht="23.1" customHeight="1" outlineLevel="1">
      <c r="A153" s="869" t="s">
        <v>254</v>
      </c>
      <c r="B153" s="49" t="s">
        <v>518</v>
      </c>
      <c r="C153" s="384"/>
      <c r="D153" s="384"/>
      <c r="E153" s="384"/>
      <c r="F153" s="384"/>
      <c r="G153" s="385">
        <f>D153+E153+F153</f>
        <v>0</v>
      </c>
      <c r="H153" s="384"/>
      <c r="I153" s="384">
        <v>250</v>
      </c>
      <c r="J153" s="406">
        <f>1-(ABS(H153)/I153)</f>
        <v>1</v>
      </c>
      <c r="N153" s="155" t="str">
        <f>B153</f>
        <v>需求过程</v>
      </c>
      <c r="O153" s="155">
        <f>J153</f>
        <v>1</v>
      </c>
    </row>
    <row r="154" spans="1:17" ht="23.1" customHeight="1" outlineLevel="1">
      <c r="A154" s="870"/>
      <c r="B154" s="49" t="s">
        <v>519</v>
      </c>
      <c r="C154" s="386">
        <f>C153+D153-E153</f>
        <v>0</v>
      </c>
      <c r="D154" s="384"/>
      <c r="E154" s="384"/>
      <c r="F154" s="384"/>
      <c r="G154" s="385">
        <f>D154+E154+F154</f>
        <v>0</v>
      </c>
      <c r="H154" s="384"/>
      <c r="I154" s="384">
        <v>250</v>
      </c>
      <c r="J154" s="406">
        <f>1-(ABS(H154)/I154)</f>
        <v>1</v>
      </c>
      <c r="N154" s="155" t="str">
        <f>B154</f>
        <v>设计过程</v>
      </c>
      <c r="O154" s="155">
        <f>J154</f>
        <v>1</v>
      </c>
    </row>
    <row r="155" spans="1:17" ht="23.1" customHeight="1" outlineLevel="1">
      <c r="A155" s="870"/>
      <c r="B155" s="49" t="s">
        <v>520</v>
      </c>
      <c r="C155" s="386">
        <f>C154+D154-E154</f>
        <v>0</v>
      </c>
      <c r="D155" s="384"/>
      <c r="E155" s="384"/>
      <c r="F155" s="384"/>
      <c r="G155" s="385">
        <f>D155+E155+F155</f>
        <v>0</v>
      </c>
      <c r="H155" s="384"/>
      <c r="I155" s="384">
        <v>250</v>
      </c>
      <c r="J155" s="406">
        <f>1-(ABS(H155)/I155)</f>
        <v>1</v>
      </c>
      <c r="N155" s="155" t="str">
        <f>B155</f>
        <v>开发过程</v>
      </c>
      <c r="O155" s="155">
        <f>J155</f>
        <v>1</v>
      </c>
    </row>
    <row r="156" spans="1:17" ht="23.1" customHeight="1" outlineLevel="1">
      <c r="A156" s="870"/>
      <c r="B156" s="49" t="s">
        <v>521</v>
      </c>
      <c r="C156" s="386">
        <f>C155+D155-E155</f>
        <v>0</v>
      </c>
      <c r="D156" s="384"/>
      <c r="E156" s="384"/>
      <c r="F156" s="384"/>
      <c r="G156" s="385">
        <f>D156+E156+F156</f>
        <v>0</v>
      </c>
      <c r="H156" s="384"/>
      <c r="I156" s="384">
        <v>250</v>
      </c>
      <c r="J156" s="406">
        <f>1-(ABS(H156)/I156)</f>
        <v>1</v>
      </c>
      <c r="N156" s="155" t="str">
        <f>B156</f>
        <v>测试过程</v>
      </c>
      <c r="O156" s="155">
        <f>J156</f>
        <v>1</v>
      </c>
    </row>
    <row r="157" spans="1:17" ht="23.1" customHeight="1" outlineLevel="1">
      <c r="A157" s="871"/>
      <c r="B157" s="387" t="s">
        <v>522</v>
      </c>
      <c r="C157" s="388">
        <f>C153</f>
        <v>0</v>
      </c>
      <c r="D157" s="388">
        <f>SUM(D153:D156)</f>
        <v>0</v>
      </c>
      <c r="E157" s="388">
        <f>SUM(E153:E156)</f>
        <v>0</v>
      </c>
      <c r="F157" s="388">
        <f>SUM(F153:F156)</f>
        <v>0</v>
      </c>
      <c r="G157" s="388">
        <f>SUM(G153:G156)</f>
        <v>0</v>
      </c>
      <c r="H157" s="391">
        <f>ABS(H153)+ABS(H154)+ABS(H155)+ABS(H156)</f>
        <v>0</v>
      </c>
      <c r="I157" s="391">
        <f>I153</f>
        <v>250</v>
      </c>
      <c r="J157" s="406">
        <f>1-(ABS(H157)/I157)</f>
        <v>1</v>
      </c>
    </row>
    <row r="158" spans="1:17" outlineLevel="1"/>
    <row r="159" spans="1:17" outlineLevel="1"/>
  </sheetData>
  <mergeCells count="122">
    <mergeCell ref="L1:U9"/>
    <mergeCell ref="A1:J9"/>
    <mergeCell ref="J14:J15"/>
    <mergeCell ref="J25:J26"/>
    <mergeCell ref="J39:J40"/>
    <mergeCell ref="J50:J51"/>
    <mergeCell ref="J65:J66"/>
    <mergeCell ref="J76:J77"/>
    <mergeCell ref="J90:J91"/>
    <mergeCell ref="J101:J102"/>
    <mergeCell ref="J115:J116"/>
    <mergeCell ref="A153:A157"/>
    <mergeCell ref="B14:B15"/>
    <mergeCell ref="B25:B26"/>
    <mergeCell ref="B39:B40"/>
    <mergeCell ref="B50:B51"/>
    <mergeCell ref="B65:B66"/>
    <mergeCell ref="B76:B77"/>
    <mergeCell ref="B90:B91"/>
    <mergeCell ref="B101:B102"/>
    <mergeCell ref="B115:B116"/>
    <mergeCell ref="B126:B127"/>
    <mergeCell ref="B140:B141"/>
    <mergeCell ref="B151:B152"/>
    <mergeCell ref="A78:A82"/>
    <mergeCell ref="A90:A91"/>
    <mergeCell ref="A92:A96"/>
    <mergeCell ref="A101:A102"/>
    <mergeCell ref="A103:A107"/>
    <mergeCell ref="A115:A116"/>
    <mergeCell ref="A117:A121"/>
    <mergeCell ref="A126:A127"/>
    <mergeCell ref="A128:A132"/>
    <mergeCell ref="A124:J124"/>
    <mergeCell ref="A125:J125"/>
    <mergeCell ref="D126:G126"/>
    <mergeCell ref="A136:J136"/>
    <mergeCell ref="D140:G140"/>
    <mergeCell ref="A147:J147"/>
    <mergeCell ref="A149:J149"/>
    <mergeCell ref="A150:J150"/>
    <mergeCell ref="D151:G151"/>
    <mergeCell ref="A140:A141"/>
    <mergeCell ref="A142:A146"/>
    <mergeCell ref="A151:A152"/>
    <mergeCell ref="C126:C127"/>
    <mergeCell ref="C140:C141"/>
    <mergeCell ref="C151:C152"/>
    <mergeCell ref="H126:H127"/>
    <mergeCell ref="H140:H141"/>
    <mergeCell ref="H151:H152"/>
    <mergeCell ref="I126:I127"/>
    <mergeCell ref="I140:I141"/>
    <mergeCell ref="I151:I152"/>
    <mergeCell ref="J126:J127"/>
    <mergeCell ref="J140:J141"/>
    <mergeCell ref="J151:J152"/>
    <mergeCell ref="A86:J86"/>
    <mergeCell ref="D90:G90"/>
    <mergeCell ref="A97:J97"/>
    <mergeCell ref="A99:J99"/>
    <mergeCell ref="A100:J100"/>
    <mergeCell ref="D101:G101"/>
    <mergeCell ref="A111:J111"/>
    <mergeCell ref="D115:G115"/>
    <mergeCell ref="A122:J122"/>
    <mergeCell ref="C90:C91"/>
    <mergeCell ref="C101:C102"/>
    <mergeCell ref="C115:C116"/>
    <mergeCell ref="H90:H91"/>
    <mergeCell ref="H101:H102"/>
    <mergeCell ref="H115:H116"/>
    <mergeCell ref="I90:I91"/>
    <mergeCell ref="I101:I102"/>
    <mergeCell ref="I115:I116"/>
    <mergeCell ref="A48:J48"/>
    <mergeCell ref="A49:J49"/>
    <mergeCell ref="D50:G50"/>
    <mergeCell ref="A61:J61"/>
    <mergeCell ref="D65:G65"/>
    <mergeCell ref="A72:J72"/>
    <mergeCell ref="A74:J74"/>
    <mergeCell ref="A75:J75"/>
    <mergeCell ref="D76:G76"/>
    <mergeCell ref="A50:A51"/>
    <mergeCell ref="A52:A56"/>
    <mergeCell ref="A65:A66"/>
    <mergeCell ref="A67:A71"/>
    <mergeCell ref="A76:A77"/>
    <mergeCell ref="C50:C51"/>
    <mergeCell ref="C65:C66"/>
    <mergeCell ref="C76:C77"/>
    <mergeCell ref="H50:H51"/>
    <mergeCell ref="H65:H66"/>
    <mergeCell ref="H76:H77"/>
    <mergeCell ref="I50:I51"/>
    <mergeCell ref="I65:I66"/>
    <mergeCell ref="I76:I77"/>
    <mergeCell ref="A10:J10"/>
    <mergeCell ref="D14:G14"/>
    <mergeCell ref="A21:J21"/>
    <mergeCell ref="A23:J23"/>
    <mergeCell ref="A24:J24"/>
    <mergeCell ref="D25:G25"/>
    <mergeCell ref="A35:J35"/>
    <mergeCell ref="D39:G39"/>
    <mergeCell ref="A46:J46"/>
    <mergeCell ref="A14:A15"/>
    <mergeCell ref="A16:A20"/>
    <mergeCell ref="A25:A26"/>
    <mergeCell ref="A27:A31"/>
    <mergeCell ref="A39:A40"/>
    <mergeCell ref="A41:A45"/>
    <mergeCell ref="C14:C15"/>
    <mergeCell ref="C25:C26"/>
    <mergeCell ref="C39:C40"/>
    <mergeCell ref="H14:H15"/>
    <mergeCell ref="H25:H26"/>
    <mergeCell ref="H39:H40"/>
    <mergeCell ref="I14:I15"/>
    <mergeCell ref="I25:I26"/>
    <mergeCell ref="I39:I40"/>
  </mergeCells>
  <phoneticPr fontId="152" type="noConversion"/>
  <pageMargins left="0.69930555555555596" right="0.69930555555555596" top="0.75" bottom="0.75" header="0.3" footer="0.3"/>
  <pageSetup paperSize="9" orientation="portrait"/>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7"/>
    <outlinePr summaryBelow="0"/>
  </sheetPr>
  <dimension ref="A1:AC315"/>
  <sheetViews>
    <sheetView showGridLines="0" topLeftCell="I88" zoomScale="85" zoomScaleNormal="85" workbookViewId="0">
      <selection activeCell="E112" sqref="E112:H112"/>
    </sheetView>
  </sheetViews>
  <sheetFormatPr defaultColWidth="9" defaultRowHeight="12" outlineLevelRow="1"/>
  <cols>
    <col min="1" max="1" width="5.125" style="252" customWidth="1"/>
    <col min="2" max="2" width="21.125" style="32" customWidth="1"/>
    <col min="3" max="4" width="7.25" style="32" customWidth="1"/>
    <col min="5" max="5" width="9.375" style="32" customWidth="1"/>
    <col min="6" max="7" width="7.25" style="32" customWidth="1"/>
    <col min="8" max="8" width="8.375" style="32" customWidth="1"/>
    <col min="9" max="10" width="7.25" style="32" customWidth="1"/>
    <col min="11" max="11" width="9.875" style="32" customWidth="1"/>
    <col min="12" max="12" width="13.875" style="32" customWidth="1"/>
    <col min="13" max="13" width="9.75" style="32" customWidth="1"/>
    <col min="14" max="14" width="10.5" style="32" customWidth="1"/>
    <col min="15" max="15" width="9" style="32" customWidth="1"/>
    <col min="16" max="16" width="9.5" style="32" customWidth="1"/>
    <col min="17" max="17" width="8.25" style="32" customWidth="1"/>
    <col min="18" max="18" width="14.125" style="32" customWidth="1"/>
    <col min="19" max="20" width="9" style="32"/>
    <col min="21" max="21" width="9.5" style="32" customWidth="1"/>
    <col min="22" max="256" width="9" style="32"/>
    <col min="257" max="257" width="3.875" style="32" customWidth="1"/>
    <col min="258" max="258" width="21.125" style="32" customWidth="1"/>
    <col min="259" max="263" width="7.25" style="32" customWidth="1"/>
    <col min="264" max="264" width="8.375" style="32" customWidth="1"/>
    <col min="265" max="270" width="7.25" style="32" customWidth="1"/>
    <col min="271" max="271" width="18.625" style="32" customWidth="1"/>
    <col min="272" max="272" width="19.125" style="32" customWidth="1"/>
    <col min="273" max="273" width="4.375" style="32" customWidth="1"/>
    <col min="274" max="274" width="10.75" style="32" customWidth="1"/>
    <col min="275" max="512" width="9" style="32"/>
    <col min="513" max="513" width="3.875" style="32" customWidth="1"/>
    <col min="514" max="514" width="21.125" style="32" customWidth="1"/>
    <col min="515" max="519" width="7.25" style="32" customWidth="1"/>
    <col min="520" max="520" width="8.375" style="32" customWidth="1"/>
    <col min="521" max="526" width="7.25" style="32" customWidth="1"/>
    <col min="527" max="527" width="18.625" style="32" customWidth="1"/>
    <col min="528" max="528" width="19.125" style="32" customWidth="1"/>
    <col min="529" max="529" width="4.375" style="32" customWidth="1"/>
    <col min="530" max="530" width="10.75" style="32" customWidth="1"/>
    <col min="531" max="768" width="9" style="32"/>
    <col min="769" max="769" width="3.875" style="32" customWidth="1"/>
    <col min="770" max="770" width="21.125" style="32" customWidth="1"/>
    <col min="771" max="775" width="7.25" style="32" customWidth="1"/>
    <col min="776" max="776" width="8.375" style="32" customWidth="1"/>
    <col min="777" max="782" width="7.25" style="32" customWidth="1"/>
    <col min="783" max="783" width="18.625" style="32" customWidth="1"/>
    <col min="784" max="784" width="19.125" style="32" customWidth="1"/>
    <col min="785" max="785" width="4.375" style="32" customWidth="1"/>
    <col min="786" max="786" width="10.75" style="32" customWidth="1"/>
    <col min="787" max="1024" width="9" style="32"/>
    <col min="1025" max="1025" width="3.875" style="32" customWidth="1"/>
    <col min="1026" max="1026" width="21.125" style="32" customWidth="1"/>
    <col min="1027" max="1031" width="7.25" style="32" customWidth="1"/>
    <col min="1032" max="1032" width="8.375" style="32" customWidth="1"/>
    <col min="1033" max="1038" width="7.25" style="32" customWidth="1"/>
    <col min="1039" max="1039" width="18.625" style="32" customWidth="1"/>
    <col min="1040" max="1040" width="19.125" style="32" customWidth="1"/>
    <col min="1041" max="1041" width="4.375" style="32" customWidth="1"/>
    <col min="1042" max="1042" width="10.75" style="32" customWidth="1"/>
    <col min="1043" max="1280" width="9" style="32"/>
    <col min="1281" max="1281" width="3.875" style="32" customWidth="1"/>
    <col min="1282" max="1282" width="21.125" style="32" customWidth="1"/>
    <col min="1283" max="1287" width="7.25" style="32" customWidth="1"/>
    <col min="1288" max="1288" width="8.375" style="32" customWidth="1"/>
    <col min="1289" max="1294" width="7.25" style="32" customWidth="1"/>
    <col min="1295" max="1295" width="18.625" style="32" customWidth="1"/>
    <col min="1296" max="1296" width="19.125" style="32" customWidth="1"/>
    <col min="1297" max="1297" width="4.375" style="32" customWidth="1"/>
    <col min="1298" max="1298" width="10.75" style="32" customWidth="1"/>
    <col min="1299" max="1536" width="9" style="32"/>
    <col min="1537" max="1537" width="3.875" style="32" customWidth="1"/>
    <col min="1538" max="1538" width="21.125" style="32" customWidth="1"/>
    <col min="1539" max="1543" width="7.25" style="32" customWidth="1"/>
    <col min="1544" max="1544" width="8.375" style="32" customWidth="1"/>
    <col min="1545" max="1550" width="7.25" style="32" customWidth="1"/>
    <col min="1551" max="1551" width="18.625" style="32" customWidth="1"/>
    <col min="1552" max="1552" width="19.125" style="32" customWidth="1"/>
    <col min="1553" max="1553" width="4.375" style="32" customWidth="1"/>
    <col min="1554" max="1554" width="10.75" style="32" customWidth="1"/>
    <col min="1555" max="1792" width="9" style="32"/>
    <col min="1793" max="1793" width="3.875" style="32" customWidth="1"/>
    <col min="1794" max="1794" width="21.125" style="32" customWidth="1"/>
    <col min="1795" max="1799" width="7.25" style="32" customWidth="1"/>
    <col min="1800" max="1800" width="8.375" style="32" customWidth="1"/>
    <col min="1801" max="1806" width="7.25" style="32" customWidth="1"/>
    <col min="1807" max="1807" width="18.625" style="32" customWidth="1"/>
    <col min="1808" max="1808" width="19.125" style="32" customWidth="1"/>
    <col min="1809" max="1809" width="4.375" style="32" customWidth="1"/>
    <col min="1810" max="1810" width="10.75" style="32" customWidth="1"/>
    <col min="1811" max="2048" width="9" style="32"/>
    <col min="2049" max="2049" width="3.875" style="32" customWidth="1"/>
    <col min="2050" max="2050" width="21.125" style="32" customWidth="1"/>
    <col min="2051" max="2055" width="7.25" style="32" customWidth="1"/>
    <col min="2056" max="2056" width="8.375" style="32" customWidth="1"/>
    <col min="2057" max="2062" width="7.25" style="32" customWidth="1"/>
    <col min="2063" max="2063" width="18.625" style="32" customWidth="1"/>
    <col min="2064" max="2064" width="19.125" style="32" customWidth="1"/>
    <col min="2065" max="2065" width="4.375" style="32" customWidth="1"/>
    <col min="2066" max="2066" width="10.75" style="32" customWidth="1"/>
    <col min="2067" max="2304" width="9" style="32"/>
    <col min="2305" max="2305" width="3.875" style="32" customWidth="1"/>
    <col min="2306" max="2306" width="21.125" style="32" customWidth="1"/>
    <col min="2307" max="2311" width="7.25" style="32" customWidth="1"/>
    <col min="2312" max="2312" width="8.375" style="32" customWidth="1"/>
    <col min="2313" max="2318" width="7.25" style="32" customWidth="1"/>
    <col min="2319" max="2319" width="18.625" style="32" customWidth="1"/>
    <col min="2320" max="2320" width="19.125" style="32" customWidth="1"/>
    <col min="2321" max="2321" width="4.375" style="32" customWidth="1"/>
    <col min="2322" max="2322" width="10.75" style="32" customWidth="1"/>
    <col min="2323" max="2560" width="9" style="32"/>
    <col min="2561" max="2561" width="3.875" style="32" customWidth="1"/>
    <col min="2562" max="2562" width="21.125" style="32" customWidth="1"/>
    <col min="2563" max="2567" width="7.25" style="32" customWidth="1"/>
    <col min="2568" max="2568" width="8.375" style="32" customWidth="1"/>
    <col min="2569" max="2574" width="7.25" style="32" customWidth="1"/>
    <col min="2575" max="2575" width="18.625" style="32" customWidth="1"/>
    <col min="2576" max="2576" width="19.125" style="32" customWidth="1"/>
    <col min="2577" max="2577" width="4.375" style="32" customWidth="1"/>
    <col min="2578" max="2578" width="10.75" style="32" customWidth="1"/>
    <col min="2579" max="2816" width="9" style="32"/>
    <col min="2817" max="2817" width="3.875" style="32" customWidth="1"/>
    <col min="2818" max="2818" width="21.125" style="32" customWidth="1"/>
    <col min="2819" max="2823" width="7.25" style="32" customWidth="1"/>
    <col min="2824" max="2824" width="8.375" style="32" customWidth="1"/>
    <col min="2825" max="2830" width="7.25" style="32" customWidth="1"/>
    <col min="2831" max="2831" width="18.625" style="32" customWidth="1"/>
    <col min="2832" max="2832" width="19.125" style="32" customWidth="1"/>
    <col min="2833" max="2833" width="4.375" style="32" customWidth="1"/>
    <col min="2834" max="2834" width="10.75" style="32" customWidth="1"/>
    <col min="2835" max="3072" width="9" style="32"/>
    <col min="3073" max="3073" width="3.875" style="32" customWidth="1"/>
    <col min="3074" max="3074" width="21.125" style="32" customWidth="1"/>
    <col min="3075" max="3079" width="7.25" style="32" customWidth="1"/>
    <col min="3080" max="3080" width="8.375" style="32" customWidth="1"/>
    <col min="3081" max="3086" width="7.25" style="32" customWidth="1"/>
    <col min="3087" max="3087" width="18.625" style="32" customWidth="1"/>
    <col min="3088" max="3088" width="19.125" style="32" customWidth="1"/>
    <col min="3089" max="3089" width="4.375" style="32" customWidth="1"/>
    <col min="3090" max="3090" width="10.75" style="32" customWidth="1"/>
    <col min="3091" max="3328" width="9" style="32"/>
    <col min="3329" max="3329" width="3.875" style="32" customWidth="1"/>
    <col min="3330" max="3330" width="21.125" style="32" customWidth="1"/>
    <col min="3331" max="3335" width="7.25" style="32" customWidth="1"/>
    <col min="3336" max="3336" width="8.375" style="32" customWidth="1"/>
    <col min="3337" max="3342" width="7.25" style="32" customWidth="1"/>
    <col min="3343" max="3343" width="18.625" style="32" customWidth="1"/>
    <col min="3344" max="3344" width="19.125" style="32" customWidth="1"/>
    <col min="3345" max="3345" width="4.375" style="32" customWidth="1"/>
    <col min="3346" max="3346" width="10.75" style="32" customWidth="1"/>
    <col min="3347" max="3584" width="9" style="32"/>
    <col min="3585" max="3585" width="3.875" style="32" customWidth="1"/>
    <col min="3586" max="3586" width="21.125" style="32" customWidth="1"/>
    <col min="3587" max="3591" width="7.25" style="32" customWidth="1"/>
    <col min="3592" max="3592" width="8.375" style="32" customWidth="1"/>
    <col min="3593" max="3598" width="7.25" style="32" customWidth="1"/>
    <col min="3599" max="3599" width="18.625" style="32" customWidth="1"/>
    <col min="3600" max="3600" width="19.125" style="32" customWidth="1"/>
    <col min="3601" max="3601" width="4.375" style="32" customWidth="1"/>
    <col min="3602" max="3602" width="10.75" style="32" customWidth="1"/>
    <col min="3603" max="3840" width="9" style="32"/>
    <col min="3841" max="3841" width="3.875" style="32" customWidth="1"/>
    <col min="3842" max="3842" width="21.125" style="32" customWidth="1"/>
    <col min="3843" max="3847" width="7.25" style="32" customWidth="1"/>
    <col min="3848" max="3848" width="8.375" style="32" customWidth="1"/>
    <col min="3849" max="3854" width="7.25" style="32" customWidth="1"/>
    <col min="3855" max="3855" width="18.625" style="32" customWidth="1"/>
    <col min="3856" max="3856" width="19.125" style="32" customWidth="1"/>
    <col min="3857" max="3857" width="4.375" style="32" customWidth="1"/>
    <col min="3858" max="3858" width="10.75" style="32" customWidth="1"/>
    <col min="3859" max="4096" width="9" style="32"/>
    <col min="4097" max="4097" width="3.875" style="32" customWidth="1"/>
    <col min="4098" max="4098" width="21.125" style="32" customWidth="1"/>
    <col min="4099" max="4103" width="7.25" style="32" customWidth="1"/>
    <col min="4104" max="4104" width="8.375" style="32" customWidth="1"/>
    <col min="4105" max="4110" width="7.25" style="32" customWidth="1"/>
    <col min="4111" max="4111" width="18.625" style="32" customWidth="1"/>
    <col min="4112" max="4112" width="19.125" style="32" customWidth="1"/>
    <col min="4113" max="4113" width="4.375" style="32" customWidth="1"/>
    <col min="4114" max="4114" width="10.75" style="32" customWidth="1"/>
    <col min="4115" max="4352" width="9" style="32"/>
    <col min="4353" max="4353" width="3.875" style="32" customWidth="1"/>
    <col min="4354" max="4354" width="21.125" style="32" customWidth="1"/>
    <col min="4355" max="4359" width="7.25" style="32" customWidth="1"/>
    <col min="4360" max="4360" width="8.375" style="32" customWidth="1"/>
    <col min="4361" max="4366" width="7.25" style="32" customWidth="1"/>
    <col min="4367" max="4367" width="18.625" style="32" customWidth="1"/>
    <col min="4368" max="4368" width="19.125" style="32" customWidth="1"/>
    <col min="4369" max="4369" width="4.375" style="32" customWidth="1"/>
    <col min="4370" max="4370" width="10.75" style="32" customWidth="1"/>
    <col min="4371" max="4608" width="9" style="32"/>
    <col min="4609" max="4609" width="3.875" style="32" customWidth="1"/>
    <col min="4610" max="4610" width="21.125" style="32" customWidth="1"/>
    <col min="4611" max="4615" width="7.25" style="32" customWidth="1"/>
    <col min="4616" max="4616" width="8.375" style="32" customWidth="1"/>
    <col min="4617" max="4622" width="7.25" style="32" customWidth="1"/>
    <col min="4623" max="4623" width="18.625" style="32" customWidth="1"/>
    <col min="4624" max="4624" width="19.125" style="32" customWidth="1"/>
    <col min="4625" max="4625" width="4.375" style="32" customWidth="1"/>
    <col min="4626" max="4626" width="10.75" style="32" customWidth="1"/>
    <col min="4627" max="4864" width="9" style="32"/>
    <col min="4865" max="4865" width="3.875" style="32" customWidth="1"/>
    <col min="4866" max="4866" width="21.125" style="32" customWidth="1"/>
    <col min="4867" max="4871" width="7.25" style="32" customWidth="1"/>
    <col min="4872" max="4872" width="8.375" style="32" customWidth="1"/>
    <col min="4873" max="4878" width="7.25" style="32" customWidth="1"/>
    <col min="4879" max="4879" width="18.625" style="32" customWidth="1"/>
    <col min="4880" max="4880" width="19.125" style="32" customWidth="1"/>
    <col min="4881" max="4881" width="4.375" style="32" customWidth="1"/>
    <col min="4882" max="4882" width="10.75" style="32" customWidth="1"/>
    <col min="4883" max="5120" width="9" style="32"/>
    <col min="5121" max="5121" width="3.875" style="32" customWidth="1"/>
    <col min="5122" max="5122" width="21.125" style="32" customWidth="1"/>
    <col min="5123" max="5127" width="7.25" style="32" customWidth="1"/>
    <col min="5128" max="5128" width="8.375" style="32" customWidth="1"/>
    <col min="5129" max="5134" width="7.25" style="32" customWidth="1"/>
    <col min="5135" max="5135" width="18.625" style="32" customWidth="1"/>
    <col min="5136" max="5136" width="19.125" style="32" customWidth="1"/>
    <col min="5137" max="5137" width="4.375" style="32" customWidth="1"/>
    <col min="5138" max="5138" width="10.75" style="32" customWidth="1"/>
    <col min="5139" max="5376" width="9" style="32"/>
    <col min="5377" max="5377" width="3.875" style="32" customWidth="1"/>
    <col min="5378" max="5378" width="21.125" style="32" customWidth="1"/>
    <col min="5379" max="5383" width="7.25" style="32" customWidth="1"/>
    <col min="5384" max="5384" width="8.375" style="32" customWidth="1"/>
    <col min="5385" max="5390" width="7.25" style="32" customWidth="1"/>
    <col min="5391" max="5391" width="18.625" style="32" customWidth="1"/>
    <col min="5392" max="5392" width="19.125" style="32" customWidth="1"/>
    <col min="5393" max="5393" width="4.375" style="32" customWidth="1"/>
    <col min="5394" max="5394" width="10.75" style="32" customWidth="1"/>
    <col min="5395" max="5632" width="9" style="32"/>
    <col min="5633" max="5633" width="3.875" style="32" customWidth="1"/>
    <col min="5634" max="5634" width="21.125" style="32" customWidth="1"/>
    <col min="5635" max="5639" width="7.25" style="32" customWidth="1"/>
    <col min="5640" max="5640" width="8.375" style="32" customWidth="1"/>
    <col min="5641" max="5646" width="7.25" style="32" customWidth="1"/>
    <col min="5647" max="5647" width="18.625" style="32" customWidth="1"/>
    <col min="5648" max="5648" width="19.125" style="32" customWidth="1"/>
    <col min="5649" max="5649" width="4.375" style="32" customWidth="1"/>
    <col min="5650" max="5650" width="10.75" style="32" customWidth="1"/>
    <col min="5651" max="5888" width="9" style="32"/>
    <col min="5889" max="5889" width="3.875" style="32" customWidth="1"/>
    <col min="5890" max="5890" width="21.125" style="32" customWidth="1"/>
    <col min="5891" max="5895" width="7.25" style="32" customWidth="1"/>
    <col min="5896" max="5896" width="8.375" style="32" customWidth="1"/>
    <col min="5897" max="5902" width="7.25" style="32" customWidth="1"/>
    <col min="5903" max="5903" width="18.625" style="32" customWidth="1"/>
    <col min="5904" max="5904" width="19.125" style="32" customWidth="1"/>
    <col min="5905" max="5905" width="4.375" style="32" customWidth="1"/>
    <col min="5906" max="5906" width="10.75" style="32" customWidth="1"/>
    <col min="5907" max="6144" width="9" style="32"/>
    <col min="6145" max="6145" width="3.875" style="32" customWidth="1"/>
    <col min="6146" max="6146" width="21.125" style="32" customWidth="1"/>
    <col min="6147" max="6151" width="7.25" style="32" customWidth="1"/>
    <col min="6152" max="6152" width="8.375" style="32" customWidth="1"/>
    <col min="6153" max="6158" width="7.25" style="32" customWidth="1"/>
    <col min="6159" max="6159" width="18.625" style="32" customWidth="1"/>
    <col min="6160" max="6160" width="19.125" style="32" customWidth="1"/>
    <col min="6161" max="6161" width="4.375" style="32" customWidth="1"/>
    <col min="6162" max="6162" width="10.75" style="32" customWidth="1"/>
    <col min="6163" max="6400" width="9" style="32"/>
    <col min="6401" max="6401" width="3.875" style="32" customWidth="1"/>
    <col min="6402" max="6402" width="21.125" style="32" customWidth="1"/>
    <col min="6403" max="6407" width="7.25" style="32" customWidth="1"/>
    <col min="6408" max="6408" width="8.375" style="32" customWidth="1"/>
    <col min="6409" max="6414" width="7.25" style="32" customWidth="1"/>
    <col min="6415" max="6415" width="18.625" style="32" customWidth="1"/>
    <col min="6416" max="6416" width="19.125" style="32" customWidth="1"/>
    <col min="6417" max="6417" width="4.375" style="32" customWidth="1"/>
    <col min="6418" max="6418" width="10.75" style="32" customWidth="1"/>
    <col min="6419" max="6656" width="9" style="32"/>
    <col min="6657" max="6657" width="3.875" style="32" customWidth="1"/>
    <col min="6658" max="6658" width="21.125" style="32" customWidth="1"/>
    <col min="6659" max="6663" width="7.25" style="32" customWidth="1"/>
    <col min="6664" max="6664" width="8.375" style="32" customWidth="1"/>
    <col min="6665" max="6670" width="7.25" style="32" customWidth="1"/>
    <col min="6671" max="6671" width="18.625" style="32" customWidth="1"/>
    <col min="6672" max="6672" width="19.125" style="32" customWidth="1"/>
    <col min="6673" max="6673" width="4.375" style="32" customWidth="1"/>
    <col min="6674" max="6674" width="10.75" style="32" customWidth="1"/>
    <col min="6675" max="6912" width="9" style="32"/>
    <col min="6913" max="6913" width="3.875" style="32" customWidth="1"/>
    <col min="6914" max="6914" width="21.125" style="32" customWidth="1"/>
    <col min="6915" max="6919" width="7.25" style="32" customWidth="1"/>
    <col min="6920" max="6920" width="8.375" style="32" customWidth="1"/>
    <col min="6921" max="6926" width="7.25" style="32" customWidth="1"/>
    <col min="6927" max="6927" width="18.625" style="32" customWidth="1"/>
    <col min="6928" max="6928" width="19.125" style="32" customWidth="1"/>
    <col min="6929" max="6929" width="4.375" style="32" customWidth="1"/>
    <col min="6930" max="6930" width="10.75" style="32" customWidth="1"/>
    <col min="6931" max="7168" width="9" style="32"/>
    <col min="7169" max="7169" width="3.875" style="32" customWidth="1"/>
    <col min="7170" max="7170" width="21.125" style="32" customWidth="1"/>
    <col min="7171" max="7175" width="7.25" style="32" customWidth="1"/>
    <col min="7176" max="7176" width="8.375" style="32" customWidth="1"/>
    <col min="7177" max="7182" width="7.25" style="32" customWidth="1"/>
    <col min="7183" max="7183" width="18.625" style="32" customWidth="1"/>
    <col min="7184" max="7184" width="19.125" style="32" customWidth="1"/>
    <col min="7185" max="7185" width="4.375" style="32" customWidth="1"/>
    <col min="7186" max="7186" width="10.75" style="32" customWidth="1"/>
    <col min="7187" max="7424" width="9" style="32"/>
    <col min="7425" max="7425" width="3.875" style="32" customWidth="1"/>
    <col min="7426" max="7426" width="21.125" style="32" customWidth="1"/>
    <col min="7427" max="7431" width="7.25" style="32" customWidth="1"/>
    <col min="7432" max="7432" width="8.375" style="32" customWidth="1"/>
    <col min="7433" max="7438" width="7.25" style="32" customWidth="1"/>
    <col min="7439" max="7439" width="18.625" style="32" customWidth="1"/>
    <col min="7440" max="7440" width="19.125" style="32" customWidth="1"/>
    <col min="7441" max="7441" width="4.375" style="32" customWidth="1"/>
    <col min="7442" max="7442" width="10.75" style="32" customWidth="1"/>
    <col min="7443" max="7680" width="9" style="32"/>
    <col min="7681" max="7681" width="3.875" style="32" customWidth="1"/>
    <col min="7682" max="7682" width="21.125" style="32" customWidth="1"/>
    <col min="7683" max="7687" width="7.25" style="32" customWidth="1"/>
    <col min="7688" max="7688" width="8.375" style="32" customWidth="1"/>
    <col min="7689" max="7694" width="7.25" style="32" customWidth="1"/>
    <col min="7695" max="7695" width="18.625" style="32" customWidth="1"/>
    <col min="7696" max="7696" width="19.125" style="32" customWidth="1"/>
    <col min="7697" max="7697" width="4.375" style="32" customWidth="1"/>
    <col min="7698" max="7698" width="10.75" style="32" customWidth="1"/>
    <col min="7699" max="7936" width="9" style="32"/>
    <col min="7937" max="7937" width="3.875" style="32" customWidth="1"/>
    <col min="7938" max="7938" width="21.125" style="32" customWidth="1"/>
    <col min="7939" max="7943" width="7.25" style="32" customWidth="1"/>
    <col min="7944" max="7944" width="8.375" style="32" customWidth="1"/>
    <col min="7945" max="7950" width="7.25" style="32" customWidth="1"/>
    <col min="7951" max="7951" width="18.625" style="32" customWidth="1"/>
    <col min="7952" max="7952" width="19.125" style="32" customWidth="1"/>
    <col min="7953" max="7953" width="4.375" style="32" customWidth="1"/>
    <col min="7954" max="7954" width="10.75" style="32" customWidth="1"/>
    <col min="7955" max="8192" width="9" style="32"/>
    <col min="8193" max="8193" width="3.875" style="32" customWidth="1"/>
    <col min="8194" max="8194" width="21.125" style="32" customWidth="1"/>
    <col min="8195" max="8199" width="7.25" style="32" customWidth="1"/>
    <col min="8200" max="8200" width="8.375" style="32" customWidth="1"/>
    <col min="8201" max="8206" width="7.25" style="32" customWidth="1"/>
    <col min="8207" max="8207" width="18.625" style="32" customWidth="1"/>
    <col min="8208" max="8208" width="19.125" style="32" customWidth="1"/>
    <col min="8209" max="8209" width="4.375" style="32" customWidth="1"/>
    <col min="8210" max="8210" width="10.75" style="32" customWidth="1"/>
    <col min="8211" max="8448" width="9" style="32"/>
    <col min="8449" max="8449" width="3.875" style="32" customWidth="1"/>
    <col min="8450" max="8450" width="21.125" style="32" customWidth="1"/>
    <col min="8451" max="8455" width="7.25" style="32" customWidth="1"/>
    <col min="8456" max="8456" width="8.375" style="32" customWidth="1"/>
    <col min="8457" max="8462" width="7.25" style="32" customWidth="1"/>
    <col min="8463" max="8463" width="18.625" style="32" customWidth="1"/>
    <col min="8464" max="8464" width="19.125" style="32" customWidth="1"/>
    <col min="8465" max="8465" width="4.375" style="32" customWidth="1"/>
    <col min="8466" max="8466" width="10.75" style="32" customWidth="1"/>
    <col min="8467" max="8704" width="9" style="32"/>
    <col min="8705" max="8705" width="3.875" style="32" customWidth="1"/>
    <col min="8706" max="8706" width="21.125" style="32" customWidth="1"/>
    <col min="8707" max="8711" width="7.25" style="32" customWidth="1"/>
    <col min="8712" max="8712" width="8.375" style="32" customWidth="1"/>
    <col min="8713" max="8718" width="7.25" style="32" customWidth="1"/>
    <col min="8719" max="8719" width="18.625" style="32" customWidth="1"/>
    <col min="8720" max="8720" width="19.125" style="32" customWidth="1"/>
    <col min="8721" max="8721" width="4.375" style="32" customWidth="1"/>
    <col min="8722" max="8722" width="10.75" style="32" customWidth="1"/>
    <col min="8723" max="8960" width="9" style="32"/>
    <col min="8961" max="8961" width="3.875" style="32" customWidth="1"/>
    <col min="8962" max="8962" width="21.125" style="32" customWidth="1"/>
    <col min="8963" max="8967" width="7.25" style="32" customWidth="1"/>
    <col min="8968" max="8968" width="8.375" style="32" customWidth="1"/>
    <col min="8969" max="8974" width="7.25" style="32" customWidth="1"/>
    <col min="8975" max="8975" width="18.625" style="32" customWidth="1"/>
    <col min="8976" max="8976" width="19.125" style="32" customWidth="1"/>
    <col min="8977" max="8977" width="4.375" style="32" customWidth="1"/>
    <col min="8978" max="8978" width="10.75" style="32" customWidth="1"/>
    <col min="8979" max="9216" width="9" style="32"/>
    <col min="9217" max="9217" width="3.875" style="32" customWidth="1"/>
    <col min="9218" max="9218" width="21.125" style="32" customWidth="1"/>
    <col min="9219" max="9223" width="7.25" style="32" customWidth="1"/>
    <col min="9224" max="9224" width="8.375" style="32" customWidth="1"/>
    <col min="9225" max="9230" width="7.25" style="32" customWidth="1"/>
    <col min="9231" max="9231" width="18.625" style="32" customWidth="1"/>
    <col min="9232" max="9232" width="19.125" style="32" customWidth="1"/>
    <col min="9233" max="9233" width="4.375" style="32" customWidth="1"/>
    <col min="9234" max="9234" width="10.75" style="32" customWidth="1"/>
    <col min="9235" max="9472" width="9" style="32"/>
    <col min="9473" max="9473" width="3.875" style="32" customWidth="1"/>
    <col min="9474" max="9474" width="21.125" style="32" customWidth="1"/>
    <col min="9475" max="9479" width="7.25" style="32" customWidth="1"/>
    <col min="9480" max="9480" width="8.375" style="32" customWidth="1"/>
    <col min="9481" max="9486" width="7.25" style="32" customWidth="1"/>
    <col min="9487" max="9487" width="18.625" style="32" customWidth="1"/>
    <col min="9488" max="9488" width="19.125" style="32" customWidth="1"/>
    <col min="9489" max="9489" width="4.375" style="32" customWidth="1"/>
    <col min="9490" max="9490" width="10.75" style="32" customWidth="1"/>
    <col min="9491" max="9728" width="9" style="32"/>
    <col min="9729" max="9729" width="3.875" style="32" customWidth="1"/>
    <col min="9730" max="9730" width="21.125" style="32" customWidth="1"/>
    <col min="9731" max="9735" width="7.25" style="32" customWidth="1"/>
    <col min="9736" max="9736" width="8.375" style="32" customWidth="1"/>
    <col min="9737" max="9742" width="7.25" style="32" customWidth="1"/>
    <col min="9743" max="9743" width="18.625" style="32" customWidth="1"/>
    <col min="9744" max="9744" width="19.125" style="32" customWidth="1"/>
    <col min="9745" max="9745" width="4.375" style="32" customWidth="1"/>
    <col min="9746" max="9746" width="10.75" style="32" customWidth="1"/>
    <col min="9747" max="9984" width="9" style="32"/>
    <col min="9985" max="9985" width="3.875" style="32" customWidth="1"/>
    <col min="9986" max="9986" width="21.125" style="32" customWidth="1"/>
    <col min="9987" max="9991" width="7.25" style="32" customWidth="1"/>
    <col min="9992" max="9992" width="8.375" style="32" customWidth="1"/>
    <col min="9993" max="9998" width="7.25" style="32" customWidth="1"/>
    <col min="9999" max="9999" width="18.625" style="32" customWidth="1"/>
    <col min="10000" max="10000" width="19.125" style="32" customWidth="1"/>
    <col min="10001" max="10001" width="4.375" style="32" customWidth="1"/>
    <col min="10002" max="10002" width="10.75" style="32" customWidth="1"/>
    <col min="10003" max="10240" width="9" style="32"/>
    <col min="10241" max="10241" width="3.875" style="32" customWidth="1"/>
    <col min="10242" max="10242" width="21.125" style="32" customWidth="1"/>
    <col min="10243" max="10247" width="7.25" style="32" customWidth="1"/>
    <col min="10248" max="10248" width="8.375" style="32" customWidth="1"/>
    <col min="10249" max="10254" width="7.25" style="32" customWidth="1"/>
    <col min="10255" max="10255" width="18.625" style="32" customWidth="1"/>
    <col min="10256" max="10256" width="19.125" style="32" customWidth="1"/>
    <col min="10257" max="10257" width="4.375" style="32" customWidth="1"/>
    <col min="10258" max="10258" width="10.75" style="32" customWidth="1"/>
    <col min="10259" max="10496" width="9" style="32"/>
    <col min="10497" max="10497" width="3.875" style="32" customWidth="1"/>
    <col min="10498" max="10498" width="21.125" style="32" customWidth="1"/>
    <col min="10499" max="10503" width="7.25" style="32" customWidth="1"/>
    <col min="10504" max="10504" width="8.375" style="32" customWidth="1"/>
    <col min="10505" max="10510" width="7.25" style="32" customWidth="1"/>
    <col min="10511" max="10511" width="18.625" style="32" customWidth="1"/>
    <col min="10512" max="10512" width="19.125" style="32" customWidth="1"/>
    <col min="10513" max="10513" width="4.375" style="32" customWidth="1"/>
    <col min="10514" max="10514" width="10.75" style="32" customWidth="1"/>
    <col min="10515" max="10752" width="9" style="32"/>
    <col min="10753" max="10753" width="3.875" style="32" customWidth="1"/>
    <col min="10754" max="10754" width="21.125" style="32" customWidth="1"/>
    <col min="10755" max="10759" width="7.25" style="32" customWidth="1"/>
    <col min="10760" max="10760" width="8.375" style="32" customWidth="1"/>
    <col min="10761" max="10766" width="7.25" style="32" customWidth="1"/>
    <col min="10767" max="10767" width="18.625" style="32" customWidth="1"/>
    <col min="10768" max="10768" width="19.125" style="32" customWidth="1"/>
    <col min="10769" max="10769" width="4.375" style="32" customWidth="1"/>
    <col min="10770" max="10770" width="10.75" style="32" customWidth="1"/>
    <col min="10771" max="11008" width="9" style="32"/>
    <col min="11009" max="11009" width="3.875" style="32" customWidth="1"/>
    <col min="11010" max="11010" width="21.125" style="32" customWidth="1"/>
    <col min="11011" max="11015" width="7.25" style="32" customWidth="1"/>
    <col min="11016" max="11016" width="8.375" style="32" customWidth="1"/>
    <col min="11017" max="11022" width="7.25" style="32" customWidth="1"/>
    <col min="11023" max="11023" width="18.625" style="32" customWidth="1"/>
    <col min="11024" max="11024" width="19.125" style="32" customWidth="1"/>
    <col min="11025" max="11025" width="4.375" style="32" customWidth="1"/>
    <col min="11026" max="11026" width="10.75" style="32" customWidth="1"/>
    <col min="11027" max="11264" width="9" style="32"/>
    <col min="11265" max="11265" width="3.875" style="32" customWidth="1"/>
    <col min="11266" max="11266" width="21.125" style="32" customWidth="1"/>
    <col min="11267" max="11271" width="7.25" style="32" customWidth="1"/>
    <col min="11272" max="11272" width="8.375" style="32" customWidth="1"/>
    <col min="11273" max="11278" width="7.25" style="32" customWidth="1"/>
    <col min="11279" max="11279" width="18.625" style="32" customWidth="1"/>
    <col min="11280" max="11280" width="19.125" style="32" customWidth="1"/>
    <col min="11281" max="11281" width="4.375" style="32" customWidth="1"/>
    <col min="11282" max="11282" width="10.75" style="32" customWidth="1"/>
    <col min="11283" max="11520" width="9" style="32"/>
    <col min="11521" max="11521" width="3.875" style="32" customWidth="1"/>
    <col min="11522" max="11522" width="21.125" style="32" customWidth="1"/>
    <col min="11523" max="11527" width="7.25" style="32" customWidth="1"/>
    <col min="11528" max="11528" width="8.375" style="32" customWidth="1"/>
    <col min="11529" max="11534" width="7.25" style="32" customWidth="1"/>
    <col min="11535" max="11535" width="18.625" style="32" customWidth="1"/>
    <col min="11536" max="11536" width="19.125" style="32" customWidth="1"/>
    <col min="11537" max="11537" width="4.375" style="32" customWidth="1"/>
    <col min="11538" max="11538" width="10.75" style="32" customWidth="1"/>
    <col min="11539" max="11776" width="9" style="32"/>
    <col min="11777" max="11777" width="3.875" style="32" customWidth="1"/>
    <col min="11778" max="11778" width="21.125" style="32" customWidth="1"/>
    <col min="11779" max="11783" width="7.25" style="32" customWidth="1"/>
    <col min="11784" max="11784" width="8.375" style="32" customWidth="1"/>
    <col min="11785" max="11790" width="7.25" style="32" customWidth="1"/>
    <col min="11791" max="11791" width="18.625" style="32" customWidth="1"/>
    <col min="11792" max="11792" width="19.125" style="32" customWidth="1"/>
    <col min="11793" max="11793" width="4.375" style="32" customWidth="1"/>
    <col min="11794" max="11794" width="10.75" style="32" customWidth="1"/>
    <col min="11795" max="12032" width="9" style="32"/>
    <col min="12033" max="12033" width="3.875" style="32" customWidth="1"/>
    <col min="12034" max="12034" width="21.125" style="32" customWidth="1"/>
    <col min="12035" max="12039" width="7.25" style="32" customWidth="1"/>
    <col min="12040" max="12040" width="8.375" style="32" customWidth="1"/>
    <col min="12041" max="12046" width="7.25" style="32" customWidth="1"/>
    <col min="12047" max="12047" width="18.625" style="32" customWidth="1"/>
    <col min="12048" max="12048" width="19.125" style="32" customWidth="1"/>
    <col min="12049" max="12049" width="4.375" style="32" customWidth="1"/>
    <col min="12050" max="12050" width="10.75" style="32" customWidth="1"/>
    <col min="12051" max="12288" width="9" style="32"/>
    <col min="12289" max="12289" width="3.875" style="32" customWidth="1"/>
    <col min="12290" max="12290" width="21.125" style="32" customWidth="1"/>
    <col min="12291" max="12295" width="7.25" style="32" customWidth="1"/>
    <col min="12296" max="12296" width="8.375" style="32" customWidth="1"/>
    <col min="12297" max="12302" width="7.25" style="32" customWidth="1"/>
    <col min="12303" max="12303" width="18.625" style="32" customWidth="1"/>
    <col min="12304" max="12304" width="19.125" style="32" customWidth="1"/>
    <col min="12305" max="12305" width="4.375" style="32" customWidth="1"/>
    <col min="12306" max="12306" width="10.75" style="32" customWidth="1"/>
    <col min="12307" max="12544" width="9" style="32"/>
    <col min="12545" max="12545" width="3.875" style="32" customWidth="1"/>
    <col min="12546" max="12546" width="21.125" style="32" customWidth="1"/>
    <col min="12547" max="12551" width="7.25" style="32" customWidth="1"/>
    <col min="12552" max="12552" width="8.375" style="32" customWidth="1"/>
    <col min="12553" max="12558" width="7.25" style="32" customWidth="1"/>
    <col min="12559" max="12559" width="18.625" style="32" customWidth="1"/>
    <col min="12560" max="12560" width="19.125" style="32" customWidth="1"/>
    <col min="12561" max="12561" width="4.375" style="32" customWidth="1"/>
    <col min="12562" max="12562" width="10.75" style="32" customWidth="1"/>
    <col min="12563" max="12800" width="9" style="32"/>
    <col min="12801" max="12801" width="3.875" style="32" customWidth="1"/>
    <col min="12802" max="12802" width="21.125" style="32" customWidth="1"/>
    <col min="12803" max="12807" width="7.25" style="32" customWidth="1"/>
    <col min="12808" max="12808" width="8.375" style="32" customWidth="1"/>
    <col min="12809" max="12814" width="7.25" style="32" customWidth="1"/>
    <col min="12815" max="12815" width="18.625" style="32" customWidth="1"/>
    <col min="12816" max="12816" width="19.125" style="32" customWidth="1"/>
    <col min="12817" max="12817" width="4.375" style="32" customWidth="1"/>
    <col min="12818" max="12818" width="10.75" style="32" customWidth="1"/>
    <col min="12819" max="13056" width="9" style="32"/>
    <col min="13057" max="13057" width="3.875" style="32" customWidth="1"/>
    <col min="13058" max="13058" width="21.125" style="32" customWidth="1"/>
    <col min="13059" max="13063" width="7.25" style="32" customWidth="1"/>
    <col min="13064" max="13064" width="8.375" style="32" customWidth="1"/>
    <col min="13065" max="13070" width="7.25" style="32" customWidth="1"/>
    <col min="13071" max="13071" width="18.625" style="32" customWidth="1"/>
    <col min="13072" max="13072" width="19.125" style="32" customWidth="1"/>
    <col min="13073" max="13073" width="4.375" style="32" customWidth="1"/>
    <col min="13074" max="13074" width="10.75" style="32" customWidth="1"/>
    <col min="13075" max="13312" width="9" style="32"/>
    <col min="13313" max="13313" width="3.875" style="32" customWidth="1"/>
    <col min="13314" max="13314" width="21.125" style="32" customWidth="1"/>
    <col min="13315" max="13319" width="7.25" style="32" customWidth="1"/>
    <col min="13320" max="13320" width="8.375" style="32" customWidth="1"/>
    <col min="13321" max="13326" width="7.25" style="32" customWidth="1"/>
    <col min="13327" max="13327" width="18.625" style="32" customWidth="1"/>
    <col min="13328" max="13328" width="19.125" style="32" customWidth="1"/>
    <col min="13329" max="13329" width="4.375" style="32" customWidth="1"/>
    <col min="13330" max="13330" width="10.75" style="32" customWidth="1"/>
    <col min="13331" max="13568" width="9" style="32"/>
    <col min="13569" max="13569" width="3.875" style="32" customWidth="1"/>
    <col min="13570" max="13570" width="21.125" style="32" customWidth="1"/>
    <col min="13571" max="13575" width="7.25" style="32" customWidth="1"/>
    <col min="13576" max="13576" width="8.375" style="32" customWidth="1"/>
    <col min="13577" max="13582" width="7.25" style="32" customWidth="1"/>
    <col min="13583" max="13583" width="18.625" style="32" customWidth="1"/>
    <col min="13584" max="13584" width="19.125" style="32" customWidth="1"/>
    <col min="13585" max="13585" width="4.375" style="32" customWidth="1"/>
    <col min="13586" max="13586" width="10.75" style="32" customWidth="1"/>
    <col min="13587" max="13824" width="9" style="32"/>
    <col min="13825" max="13825" width="3.875" style="32" customWidth="1"/>
    <col min="13826" max="13826" width="21.125" style="32" customWidth="1"/>
    <col min="13827" max="13831" width="7.25" style="32" customWidth="1"/>
    <col min="13832" max="13832" width="8.375" style="32" customWidth="1"/>
    <col min="13833" max="13838" width="7.25" style="32" customWidth="1"/>
    <col min="13839" max="13839" width="18.625" style="32" customWidth="1"/>
    <col min="13840" max="13840" width="19.125" style="32" customWidth="1"/>
    <col min="13841" max="13841" width="4.375" style="32" customWidth="1"/>
    <col min="13842" max="13842" width="10.75" style="32" customWidth="1"/>
    <col min="13843" max="14080" width="9" style="32"/>
    <col min="14081" max="14081" width="3.875" style="32" customWidth="1"/>
    <col min="14082" max="14082" width="21.125" style="32" customWidth="1"/>
    <col min="14083" max="14087" width="7.25" style="32" customWidth="1"/>
    <col min="14088" max="14088" width="8.375" style="32" customWidth="1"/>
    <col min="14089" max="14094" width="7.25" style="32" customWidth="1"/>
    <col min="14095" max="14095" width="18.625" style="32" customWidth="1"/>
    <col min="14096" max="14096" width="19.125" style="32" customWidth="1"/>
    <col min="14097" max="14097" width="4.375" style="32" customWidth="1"/>
    <col min="14098" max="14098" width="10.75" style="32" customWidth="1"/>
    <col min="14099" max="14336" width="9" style="32"/>
    <col min="14337" max="14337" width="3.875" style="32" customWidth="1"/>
    <col min="14338" max="14338" width="21.125" style="32" customWidth="1"/>
    <col min="14339" max="14343" width="7.25" style="32" customWidth="1"/>
    <col min="14344" max="14344" width="8.375" style="32" customWidth="1"/>
    <col min="14345" max="14350" width="7.25" style="32" customWidth="1"/>
    <col min="14351" max="14351" width="18.625" style="32" customWidth="1"/>
    <col min="14352" max="14352" width="19.125" style="32" customWidth="1"/>
    <col min="14353" max="14353" width="4.375" style="32" customWidth="1"/>
    <col min="14354" max="14354" width="10.75" style="32" customWidth="1"/>
    <col min="14355" max="14592" width="9" style="32"/>
    <col min="14593" max="14593" width="3.875" style="32" customWidth="1"/>
    <col min="14594" max="14594" width="21.125" style="32" customWidth="1"/>
    <col min="14595" max="14599" width="7.25" style="32" customWidth="1"/>
    <col min="14600" max="14600" width="8.375" style="32" customWidth="1"/>
    <col min="14601" max="14606" width="7.25" style="32" customWidth="1"/>
    <col min="14607" max="14607" width="18.625" style="32" customWidth="1"/>
    <col min="14608" max="14608" width="19.125" style="32" customWidth="1"/>
    <col min="14609" max="14609" width="4.375" style="32" customWidth="1"/>
    <col min="14610" max="14610" width="10.75" style="32" customWidth="1"/>
    <col min="14611" max="14848" width="9" style="32"/>
    <col min="14849" max="14849" width="3.875" style="32" customWidth="1"/>
    <col min="14850" max="14850" width="21.125" style="32" customWidth="1"/>
    <col min="14851" max="14855" width="7.25" style="32" customWidth="1"/>
    <col min="14856" max="14856" width="8.375" style="32" customWidth="1"/>
    <col min="14857" max="14862" width="7.25" style="32" customWidth="1"/>
    <col min="14863" max="14863" width="18.625" style="32" customWidth="1"/>
    <col min="14864" max="14864" width="19.125" style="32" customWidth="1"/>
    <col min="14865" max="14865" width="4.375" style="32" customWidth="1"/>
    <col min="14866" max="14866" width="10.75" style="32" customWidth="1"/>
    <col min="14867" max="15104" width="9" style="32"/>
    <col min="15105" max="15105" width="3.875" style="32" customWidth="1"/>
    <col min="15106" max="15106" width="21.125" style="32" customWidth="1"/>
    <col min="15107" max="15111" width="7.25" style="32" customWidth="1"/>
    <col min="15112" max="15112" width="8.375" style="32" customWidth="1"/>
    <col min="15113" max="15118" width="7.25" style="32" customWidth="1"/>
    <col min="15119" max="15119" width="18.625" style="32" customWidth="1"/>
    <col min="15120" max="15120" width="19.125" style="32" customWidth="1"/>
    <col min="15121" max="15121" width="4.375" style="32" customWidth="1"/>
    <col min="15122" max="15122" width="10.75" style="32" customWidth="1"/>
    <col min="15123" max="15360" width="9" style="32"/>
    <col min="15361" max="15361" width="3.875" style="32" customWidth="1"/>
    <col min="15362" max="15362" width="21.125" style="32" customWidth="1"/>
    <col min="15363" max="15367" width="7.25" style="32" customWidth="1"/>
    <col min="15368" max="15368" width="8.375" style="32" customWidth="1"/>
    <col min="15369" max="15374" width="7.25" style="32" customWidth="1"/>
    <col min="15375" max="15375" width="18.625" style="32" customWidth="1"/>
    <col min="15376" max="15376" width="19.125" style="32" customWidth="1"/>
    <col min="15377" max="15377" width="4.375" style="32" customWidth="1"/>
    <col min="15378" max="15378" width="10.75" style="32" customWidth="1"/>
    <col min="15379" max="15616" width="9" style="32"/>
    <col min="15617" max="15617" width="3.875" style="32" customWidth="1"/>
    <col min="15618" max="15618" width="21.125" style="32" customWidth="1"/>
    <col min="15619" max="15623" width="7.25" style="32" customWidth="1"/>
    <col min="15624" max="15624" width="8.375" style="32" customWidth="1"/>
    <col min="15625" max="15630" width="7.25" style="32" customWidth="1"/>
    <col min="15631" max="15631" width="18.625" style="32" customWidth="1"/>
    <col min="15632" max="15632" width="19.125" style="32" customWidth="1"/>
    <col min="15633" max="15633" width="4.375" style="32" customWidth="1"/>
    <col min="15634" max="15634" width="10.75" style="32" customWidth="1"/>
    <col min="15635" max="15872" width="9" style="32"/>
    <col min="15873" max="15873" width="3.875" style="32" customWidth="1"/>
    <col min="15874" max="15874" width="21.125" style="32" customWidth="1"/>
    <col min="15875" max="15879" width="7.25" style="32" customWidth="1"/>
    <col min="15880" max="15880" width="8.375" style="32" customWidth="1"/>
    <col min="15881" max="15886" width="7.25" style="32" customWidth="1"/>
    <col min="15887" max="15887" width="18.625" style="32" customWidth="1"/>
    <col min="15888" max="15888" width="19.125" style="32" customWidth="1"/>
    <col min="15889" max="15889" width="4.375" style="32" customWidth="1"/>
    <col min="15890" max="15890" width="10.75" style="32" customWidth="1"/>
    <col min="15891" max="16128" width="9" style="32"/>
    <col min="16129" max="16129" width="3.875" style="32" customWidth="1"/>
    <col min="16130" max="16130" width="21.125" style="32" customWidth="1"/>
    <col min="16131" max="16135" width="7.25" style="32" customWidth="1"/>
    <col min="16136" max="16136" width="8.375" style="32" customWidth="1"/>
    <col min="16137" max="16142" width="7.25" style="32" customWidth="1"/>
    <col min="16143" max="16143" width="18.625" style="32" customWidth="1"/>
    <col min="16144" max="16144" width="19.125" style="32" customWidth="1"/>
    <col min="16145" max="16145" width="4.375" style="32" customWidth="1"/>
    <col min="16146" max="16146" width="10.75" style="32" customWidth="1"/>
    <col min="16147" max="16384" width="9" style="32"/>
  </cols>
  <sheetData>
    <row r="1" spans="1:29" ht="24" customHeight="1">
      <c r="A1" s="879" t="s">
        <v>73</v>
      </c>
      <c r="B1" s="879"/>
      <c r="C1" s="879"/>
      <c r="D1" s="879"/>
      <c r="E1" s="879"/>
      <c r="F1" s="879"/>
      <c r="G1" s="879"/>
      <c r="H1" s="879"/>
      <c r="I1" s="879"/>
      <c r="J1" s="879"/>
      <c r="K1" s="879"/>
      <c r="L1" s="879"/>
      <c r="M1" s="879"/>
      <c r="N1" s="879"/>
      <c r="O1" s="879"/>
      <c r="P1" s="879"/>
    </row>
    <row r="2" spans="1:29" ht="24" customHeight="1">
      <c r="A2" s="54" t="s">
        <v>525</v>
      </c>
      <c r="B2" s="330"/>
      <c r="C2" s="134"/>
      <c r="D2" s="134"/>
      <c r="E2" s="134"/>
      <c r="F2" s="134"/>
      <c r="G2" s="134"/>
      <c r="H2" s="134"/>
      <c r="I2" s="134"/>
      <c r="J2" s="134"/>
      <c r="K2" s="134"/>
      <c r="L2" s="134"/>
      <c r="M2" s="134"/>
      <c r="N2" s="134"/>
      <c r="O2" s="134"/>
      <c r="P2" s="134"/>
    </row>
    <row r="3" spans="1:29" s="33" customFormat="1" ht="14.25" customHeight="1">
      <c r="A3" s="33" t="s">
        <v>526</v>
      </c>
      <c r="B3" s="42"/>
      <c r="C3" s="42"/>
      <c r="D3" s="43"/>
      <c r="E3" s="43"/>
      <c r="F3" s="43"/>
      <c r="G3" s="43"/>
    </row>
    <row r="4" spans="1:29">
      <c r="A4" s="33" t="s">
        <v>527</v>
      </c>
    </row>
    <row r="5" spans="1:29">
      <c r="A5" s="135" t="s">
        <v>528</v>
      </c>
    </row>
    <row r="6" spans="1:29" ht="15.95" customHeight="1">
      <c r="A6" s="331" t="s">
        <v>529</v>
      </c>
      <c r="B6" s="332"/>
    </row>
    <row r="7" spans="1:29" ht="15" customHeight="1">
      <c r="A7" s="894" t="s">
        <v>64</v>
      </c>
      <c r="B7" s="896" t="s">
        <v>530</v>
      </c>
      <c r="C7" s="880" t="s">
        <v>393</v>
      </c>
      <c r="D7" s="881"/>
      <c r="E7" s="880" t="s">
        <v>394</v>
      </c>
      <c r="F7" s="881"/>
      <c r="G7" s="880" t="s">
        <v>402</v>
      </c>
      <c r="H7" s="881"/>
      <c r="I7" s="880" t="s">
        <v>403</v>
      </c>
      <c r="J7" s="881"/>
      <c r="K7" s="880" t="s">
        <v>404</v>
      </c>
      <c r="L7" s="881"/>
      <c r="M7" s="880" t="s">
        <v>405</v>
      </c>
      <c r="N7" s="881"/>
      <c r="O7" s="880" t="s">
        <v>406</v>
      </c>
      <c r="P7" s="881"/>
      <c r="Q7" s="880" t="s">
        <v>395</v>
      </c>
      <c r="R7" s="881"/>
      <c r="S7" s="880" t="s">
        <v>531</v>
      </c>
      <c r="T7" s="881"/>
      <c r="U7" s="903" t="s">
        <v>532</v>
      </c>
      <c r="V7" s="905" t="s">
        <v>533</v>
      </c>
      <c r="X7" s="920" t="s">
        <v>534</v>
      </c>
      <c r="Y7" s="921"/>
    </row>
    <row r="8" spans="1:29" ht="15" customHeight="1">
      <c r="A8" s="895"/>
      <c r="B8" s="897"/>
      <c r="C8" s="333" t="s">
        <v>535</v>
      </c>
      <c r="D8" s="333" t="s">
        <v>536</v>
      </c>
      <c r="E8" s="334" t="s">
        <v>535</v>
      </c>
      <c r="F8" s="333" t="s">
        <v>536</v>
      </c>
      <c r="G8" s="333" t="s">
        <v>535</v>
      </c>
      <c r="H8" s="333" t="s">
        <v>536</v>
      </c>
      <c r="I8" s="356" t="s">
        <v>535</v>
      </c>
      <c r="J8" s="356" t="s">
        <v>536</v>
      </c>
      <c r="K8" s="356" t="s">
        <v>535</v>
      </c>
      <c r="L8" s="356" t="s">
        <v>536</v>
      </c>
      <c r="M8" s="356" t="s">
        <v>535</v>
      </c>
      <c r="N8" s="356" t="s">
        <v>536</v>
      </c>
      <c r="O8" s="356" t="s">
        <v>535</v>
      </c>
      <c r="P8" s="356" t="s">
        <v>536</v>
      </c>
      <c r="Q8" s="356" t="s">
        <v>535</v>
      </c>
      <c r="R8" s="356" t="s">
        <v>536</v>
      </c>
      <c r="S8" s="333" t="s">
        <v>535</v>
      </c>
      <c r="T8" s="356" t="s">
        <v>536</v>
      </c>
      <c r="U8" s="904"/>
      <c r="V8" s="906"/>
      <c r="X8" s="922"/>
      <c r="Y8" s="923"/>
    </row>
    <row r="9" spans="1:29" ht="15" customHeight="1">
      <c r="A9" s="335">
        <v>1</v>
      </c>
      <c r="B9" s="336" t="s">
        <v>537</v>
      </c>
      <c r="C9" s="337">
        <f>$S9*$Y$9</f>
        <v>36.759599999999999</v>
      </c>
      <c r="D9" s="338">
        <v>38</v>
      </c>
      <c r="E9" s="337">
        <f>$S9*$Y$11</f>
        <v>55.139400000000002</v>
      </c>
      <c r="F9" s="337">
        <f>L50</f>
        <v>54</v>
      </c>
      <c r="G9" s="337">
        <f>$S9*$Y$13</f>
        <v>73.519199999999998</v>
      </c>
      <c r="H9" s="337">
        <f>L95</f>
        <v>76.400000000000006</v>
      </c>
      <c r="I9" s="337">
        <f>S9*$Y$15</f>
        <v>422.73540000000003</v>
      </c>
      <c r="J9" s="337">
        <f>L140</f>
        <v>439.1</v>
      </c>
      <c r="K9" s="337">
        <f>S9*$Y$17</f>
        <v>514.63440000000003</v>
      </c>
      <c r="L9" s="337">
        <f>L185</f>
        <v>476.2</v>
      </c>
      <c r="M9" s="337">
        <f t="shared" ref="M9:M13" si="0">$S9*$AC$18</f>
        <v>202.17779999999999</v>
      </c>
      <c r="N9" s="337">
        <f>L230</f>
        <v>0</v>
      </c>
      <c r="O9" s="337">
        <f>$S9*$AC$19</f>
        <v>441.11520000000002</v>
      </c>
      <c r="P9" s="337">
        <f>L275</f>
        <v>0</v>
      </c>
      <c r="Q9" s="337">
        <f>S9*$Y$20</f>
        <v>91.899000000000001</v>
      </c>
      <c r="R9" s="338"/>
      <c r="S9" s="374">
        <v>1837.98</v>
      </c>
      <c r="T9" s="342">
        <f>SUM(D9,F9,H9,J9,R9,L9)</f>
        <v>1083.7</v>
      </c>
      <c r="U9" s="365">
        <f t="shared" ref="U9:U13" si="1">T9/S9</f>
        <v>0.58961468568754827</v>
      </c>
      <c r="V9" s="366">
        <v>0.85</v>
      </c>
      <c r="X9" s="910" t="s">
        <v>393</v>
      </c>
      <c r="Y9" s="915">
        <v>0.02</v>
      </c>
    </row>
    <row r="10" spans="1:29" ht="15" customHeight="1">
      <c r="A10" s="335">
        <v>2</v>
      </c>
      <c r="B10" s="336" t="s">
        <v>538</v>
      </c>
      <c r="C10" s="337">
        <f>$S10*$Y$9</f>
        <v>3.8598000000000003</v>
      </c>
      <c r="D10" s="338">
        <v>3</v>
      </c>
      <c r="E10" s="337">
        <f>$S10*$Y$11</f>
        <v>5.7896999999999998</v>
      </c>
      <c r="F10" s="337">
        <f>L51</f>
        <v>4.8</v>
      </c>
      <c r="G10" s="337">
        <f>$S10*$Y$13</f>
        <v>7.7196000000000007</v>
      </c>
      <c r="H10" s="337">
        <f>L96</f>
        <v>8</v>
      </c>
      <c r="I10" s="337">
        <f>S10*$AC$15</f>
        <v>44.387700000000002</v>
      </c>
      <c r="J10" s="337">
        <f>L141</f>
        <v>48.3</v>
      </c>
      <c r="K10" s="337">
        <f>S10*$AC$17</f>
        <v>54.037200000000006</v>
      </c>
      <c r="L10" s="337">
        <f t="shared" ref="L10:L13" si="2">L186</f>
        <v>29.1</v>
      </c>
      <c r="M10" s="337">
        <f t="shared" si="0"/>
        <v>21.228899999999999</v>
      </c>
      <c r="N10" s="337">
        <f t="shared" ref="N10:N13" si="3">L231</f>
        <v>0</v>
      </c>
      <c r="O10" s="337">
        <f>$S10*$AC$19</f>
        <v>46.317599999999999</v>
      </c>
      <c r="P10" s="337">
        <f t="shared" ref="P10:P13" si="4">L276</f>
        <v>0</v>
      </c>
      <c r="Q10" s="337">
        <f>S10*$Y$20</f>
        <v>9.6495000000000015</v>
      </c>
      <c r="R10" s="338"/>
      <c r="S10" s="374">
        <v>192.99</v>
      </c>
      <c r="T10" s="342">
        <f>SUM(D10,F10,H10,J10,R10,L10)</f>
        <v>93.199999999999989</v>
      </c>
      <c r="U10" s="365">
        <f t="shared" si="1"/>
        <v>0.48292657650655468</v>
      </c>
      <c r="V10" s="366">
        <v>0.08</v>
      </c>
      <c r="X10" s="911"/>
      <c r="Y10" s="916"/>
    </row>
    <row r="11" spans="1:29" ht="15" customHeight="1">
      <c r="A11" s="335">
        <v>3</v>
      </c>
      <c r="B11" s="336" t="s">
        <v>539</v>
      </c>
      <c r="C11" s="337">
        <f>$S11*$Y$9</f>
        <v>0.86499999999999999</v>
      </c>
      <c r="D11" s="338">
        <v>1</v>
      </c>
      <c r="E11" s="337">
        <f>$S11*$Y$11</f>
        <v>1.2974999999999999</v>
      </c>
      <c r="F11" s="337">
        <f>L52</f>
        <v>2.8</v>
      </c>
      <c r="G11" s="337">
        <f>$S11*$Y$13</f>
        <v>1.73</v>
      </c>
      <c r="H11" s="337">
        <f>L97</f>
        <v>2</v>
      </c>
      <c r="I11" s="337">
        <f>S11*$AC$15</f>
        <v>9.9474999999999998</v>
      </c>
      <c r="J11" s="337">
        <f>L142</f>
        <v>10.600000000000001</v>
      </c>
      <c r="K11" s="337">
        <f>S11*$AC$17</f>
        <v>12.110000000000001</v>
      </c>
      <c r="L11" s="337">
        <f t="shared" si="2"/>
        <v>10.199999999999999</v>
      </c>
      <c r="M11" s="337">
        <f t="shared" si="0"/>
        <v>4.7575000000000003</v>
      </c>
      <c r="N11" s="337">
        <f t="shared" si="3"/>
        <v>0</v>
      </c>
      <c r="O11" s="337">
        <f>$S11*$AC$19</f>
        <v>10.379999999999999</v>
      </c>
      <c r="P11" s="337">
        <f t="shared" si="4"/>
        <v>0</v>
      </c>
      <c r="Q11" s="337">
        <f>S11*$Y$20</f>
        <v>2.1625000000000001</v>
      </c>
      <c r="R11" s="338"/>
      <c r="S11" s="374">
        <v>43.25</v>
      </c>
      <c r="T11" s="342">
        <f>SUM(D11,F11,H11,J11,R11,L11)</f>
        <v>26.6</v>
      </c>
      <c r="U11" s="365">
        <f t="shared" si="1"/>
        <v>0.61502890173410407</v>
      </c>
      <c r="V11" s="366">
        <f>T11/$T$14</f>
        <v>2.0543713314797655E-2</v>
      </c>
      <c r="X11" s="912" t="s">
        <v>394</v>
      </c>
      <c r="Y11" s="917">
        <v>0.03</v>
      </c>
    </row>
    <row r="12" spans="1:29" ht="15" customHeight="1">
      <c r="A12" s="335">
        <v>4</v>
      </c>
      <c r="B12" s="336" t="s">
        <v>540</v>
      </c>
      <c r="C12" s="337">
        <f>$S12*$Y$9</f>
        <v>1.2974000000000001</v>
      </c>
      <c r="D12" s="338">
        <v>1</v>
      </c>
      <c r="E12" s="337">
        <f>$S12*$Y$11</f>
        <v>1.9461000000000002</v>
      </c>
      <c r="F12" s="337">
        <f>L53</f>
        <v>1.8</v>
      </c>
      <c r="G12" s="337">
        <f>$S12*$Y$13</f>
        <v>2.5948000000000002</v>
      </c>
      <c r="H12" s="337">
        <f>L98</f>
        <v>3</v>
      </c>
      <c r="I12" s="337">
        <f>S12*$AC$15</f>
        <v>14.920100000000001</v>
      </c>
      <c r="J12" s="337">
        <f>L143</f>
        <v>16</v>
      </c>
      <c r="K12" s="337">
        <f>S12*$AC$17</f>
        <v>18.163600000000002</v>
      </c>
      <c r="L12" s="337">
        <f t="shared" si="2"/>
        <v>16.2</v>
      </c>
      <c r="M12" s="337">
        <f t="shared" si="0"/>
        <v>7.1357000000000008</v>
      </c>
      <c r="N12" s="337">
        <f t="shared" si="3"/>
        <v>0</v>
      </c>
      <c r="O12" s="337">
        <f>$S12*$AC$19</f>
        <v>15.568800000000001</v>
      </c>
      <c r="P12" s="337">
        <f t="shared" si="4"/>
        <v>0</v>
      </c>
      <c r="Q12" s="337">
        <f>S12*$Y$20</f>
        <v>3.2435000000000005</v>
      </c>
      <c r="R12" s="338"/>
      <c r="S12" s="374">
        <v>64.87</v>
      </c>
      <c r="T12" s="342">
        <f>SUM(D12,F12,H12,J12,R12,L12)</f>
        <v>38</v>
      </c>
      <c r="U12" s="365">
        <f t="shared" si="1"/>
        <v>0.58578695853244944</v>
      </c>
      <c r="V12" s="366">
        <f>T12/$T$14</f>
        <v>2.9348161878282361E-2</v>
      </c>
      <c r="X12" s="911"/>
      <c r="Y12" s="916"/>
    </row>
    <row r="13" spans="1:29" ht="15" customHeight="1">
      <c r="A13" s="335">
        <v>5</v>
      </c>
      <c r="B13" s="336" t="s">
        <v>541</v>
      </c>
      <c r="C13" s="337">
        <f>$S13*$Y$9</f>
        <v>0.86499999999999999</v>
      </c>
      <c r="D13" s="338">
        <v>1</v>
      </c>
      <c r="E13" s="337">
        <f>$S13*$Y$11</f>
        <v>1.2974999999999999</v>
      </c>
      <c r="F13" s="337">
        <f>L54</f>
        <v>5.0999999999999996</v>
      </c>
      <c r="G13" s="337">
        <f>$S13*$Y$13</f>
        <v>1.73</v>
      </c>
      <c r="H13" s="337">
        <f>L99</f>
        <v>4.8</v>
      </c>
      <c r="I13" s="337">
        <f>S13*$AC$15</f>
        <v>9.9474999999999998</v>
      </c>
      <c r="J13" s="337">
        <f>L144</f>
        <v>20</v>
      </c>
      <c r="K13" s="337">
        <f>S13*$AC$17</f>
        <v>12.110000000000001</v>
      </c>
      <c r="L13" s="337">
        <f t="shared" si="2"/>
        <v>22.4</v>
      </c>
      <c r="M13" s="337">
        <f t="shared" si="0"/>
        <v>4.7575000000000003</v>
      </c>
      <c r="N13" s="337">
        <f t="shared" si="3"/>
        <v>0</v>
      </c>
      <c r="O13" s="337">
        <f>$S13*$AC$19</f>
        <v>10.379999999999999</v>
      </c>
      <c r="P13" s="337">
        <f t="shared" si="4"/>
        <v>0</v>
      </c>
      <c r="Q13" s="337">
        <f>S13*$Y$20</f>
        <v>2.1625000000000001</v>
      </c>
      <c r="R13" s="338"/>
      <c r="S13" s="374">
        <v>43.25</v>
      </c>
      <c r="T13" s="342">
        <f>SUM(D13,F13,H13,J13,R13,L13)</f>
        <v>53.3</v>
      </c>
      <c r="U13" s="365">
        <f t="shared" si="1"/>
        <v>1.2323699421965317</v>
      </c>
      <c r="V13" s="366">
        <v>0.02</v>
      </c>
      <c r="X13" s="913" t="s">
        <v>402</v>
      </c>
      <c r="Y13" s="917">
        <v>0.04</v>
      </c>
    </row>
    <row r="14" spans="1:29" ht="15" customHeight="1">
      <c r="A14" s="335">
        <v>6</v>
      </c>
      <c r="B14" s="336" t="s">
        <v>542</v>
      </c>
      <c r="C14" s="339">
        <f t="shared" ref="C14:T14" si="5">SUM(C9:C13)</f>
        <v>43.646800000000006</v>
      </c>
      <c r="D14" s="339">
        <f t="shared" si="5"/>
        <v>44</v>
      </c>
      <c r="E14" s="339">
        <f t="shared" si="5"/>
        <v>65.470200000000006</v>
      </c>
      <c r="F14" s="339">
        <f t="shared" si="5"/>
        <v>68.499999999999986</v>
      </c>
      <c r="G14" s="339">
        <f t="shared" si="5"/>
        <v>87.293600000000012</v>
      </c>
      <c r="H14" s="339">
        <f t="shared" si="5"/>
        <v>94.2</v>
      </c>
      <c r="I14" s="357">
        <f t="shared" si="5"/>
        <v>501.93819999999999</v>
      </c>
      <c r="J14" s="357">
        <f t="shared" si="5"/>
        <v>534</v>
      </c>
      <c r="K14" s="357">
        <f t="shared" ref="K14:P14" si="6">SUM(K9:K13)</f>
        <v>611.05520000000001</v>
      </c>
      <c r="L14" s="357">
        <f t="shared" si="6"/>
        <v>554.1</v>
      </c>
      <c r="M14" s="357">
        <f t="shared" si="6"/>
        <v>240.0574</v>
      </c>
      <c r="N14" s="357">
        <f t="shared" si="6"/>
        <v>0</v>
      </c>
      <c r="O14" s="357">
        <f t="shared" si="6"/>
        <v>523.76160000000004</v>
      </c>
      <c r="P14" s="357">
        <f t="shared" si="6"/>
        <v>0</v>
      </c>
      <c r="Q14" s="357">
        <f t="shared" si="5"/>
        <v>109.11699999999999</v>
      </c>
      <c r="R14" s="357">
        <f t="shared" si="5"/>
        <v>0</v>
      </c>
      <c r="S14" s="367">
        <f t="shared" si="5"/>
        <v>2182.34</v>
      </c>
      <c r="T14" s="368">
        <f t="shared" si="5"/>
        <v>1294.8</v>
      </c>
      <c r="U14" s="365"/>
      <c r="V14" s="366"/>
      <c r="X14" s="914"/>
      <c r="Y14" s="916"/>
    </row>
    <row r="15" spans="1:29" ht="15" customHeight="1">
      <c r="A15" s="340">
        <v>7</v>
      </c>
      <c r="B15" s="341" t="s">
        <v>543</v>
      </c>
      <c r="C15" s="882">
        <v>936.1</v>
      </c>
      <c r="D15" s="883"/>
      <c r="E15" s="882">
        <f>规模!C8</f>
        <v>21.2</v>
      </c>
      <c r="F15" s="883"/>
      <c r="G15" s="882">
        <f>规模!C13</f>
        <v>37.799999999999997</v>
      </c>
      <c r="H15" s="883"/>
      <c r="I15" s="882">
        <f>规模!C18</f>
        <v>212.17</v>
      </c>
      <c r="J15" s="883"/>
      <c r="K15" s="882">
        <f>规模!C23</f>
        <v>272.35000000000002</v>
      </c>
      <c r="L15" s="883"/>
      <c r="M15" s="882">
        <f>规模!C28</f>
        <v>145</v>
      </c>
      <c r="N15" s="883"/>
      <c r="O15" s="882">
        <f>规模!C33</f>
        <v>250</v>
      </c>
      <c r="P15" s="883"/>
      <c r="Q15" s="884">
        <f>规模!C38</f>
        <v>543.52</v>
      </c>
      <c r="R15" s="885"/>
      <c r="S15" s="884">
        <f>Q15</f>
        <v>543.52</v>
      </c>
      <c r="T15" s="884"/>
      <c r="U15" s="365"/>
      <c r="V15" s="369"/>
      <c r="X15" s="912" t="s">
        <v>403</v>
      </c>
      <c r="Y15" s="918">
        <v>0.23</v>
      </c>
      <c r="AB15" s="912" t="s">
        <v>403</v>
      </c>
      <c r="AC15" s="918">
        <v>0.23</v>
      </c>
    </row>
    <row r="16" spans="1:29" s="194" customFormat="1" ht="15" customHeight="1">
      <c r="A16" s="340">
        <v>8</v>
      </c>
      <c r="B16" s="341" t="s">
        <v>544</v>
      </c>
      <c r="C16" s="886">
        <f t="shared" ref="C16:G16" si="7">D14/C14</f>
        <v>1.0080922312746867</v>
      </c>
      <c r="D16" s="887"/>
      <c r="E16" s="886">
        <f t="shared" si="7"/>
        <v>1.0462775430653943</v>
      </c>
      <c r="F16" s="887"/>
      <c r="G16" s="886">
        <f t="shared" si="7"/>
        <v>1.0791169112054033</v>
      </c>
      <c r="H16" s="887"/>
      <c r="I16" s="886">
        <f t="shared" ref="I16" si="8">J14/I14</f>
        <v>1.0638759911080686</v>
      </c>
      <c r="J16" s="887"/>
      <c r="K16" s="886">
        <f t="shared" ref="K16" si="9">L14/K14</f>
        <v>0.90679205413848052</v>
      </c>
      <c r="L16" s="887"/>
      <c r="M16" s="886">
        <f t="shared" ref="M16:Q16" si="10">N14/M14</f>
        <v>0</v>
      </c>
      <c r="N16" s="887"/>
      <c r="O16" s="886">
        <f t="shared" si="10"/>
        <v>0</v>
      </c>
      <c r="P16" s="887"/>
      <c r="Q16" s="886">
        <f t="shared" si="10"/>
        <v>0</v>
      </c>
      <c r="R16" s="887"/>
      <c r="S16" s="886">
        <f>T14/S14</f>
        <v>0.59330810047930194</v>
      </c>
      <c r="T16" s="887"/>
      <c r="U16" s="365"/>
      <c r="V16" s="369"/>
      <c r="X16" s="911"/>
      <c r="Y16" s="919"/>
      <c r="AB16" s="911"/>
      <c r="AC16" s="919"/>
    </row>
    <row r="17" spans="1:29" s="194" customFormat="1" ht="15" customHeight="1">
      <c r="A17" s="340">
        <v>9</v>
      </c>
      <c r="B17" s="341" t="s">
        <v>545</v>
      </c>
      <c r="C17" s="888">
        <f t="shared" ref="C17:G17" si="11">D14/C14-1</f>
        <v>8.0922312746867231E-3</v>
      </c>
      <c r="D17" s="889"/>
      <c r="E17" s="888">
        <f t="shared" si="11"/>
        <v>4.6277543065394333E-2</v>
      </c>
      <c r="F17" s="889"/>
      <c r="G17" s="888">
        <f t="shared" si="11"/>
        <v>7.9116911205403317E-2</v>
      </c>
      <c r="H17" s="889"/>
      <c r="I17" s="888">
        <f t="shared" ref="I17" si="12">J14/I14-1</f>
        <v>6.387599110806863E-2</v>
      </c>
      <c r="J17" s="889"/>
      <c r="K17" s="888">
        <f t="shared" ref="K17" si="13">L14/K14-1</f>
        <v>-9.3207945861519481E-2</v>
      </c>
      <c r="L17" s="889"/>
      <c r="M17" s="888">
        <f t="shared" ref="M17:Q17" si="14">N14/M14-1</f>
        <v>-1</v>
      </c>
      <c r="N17" s="889"/>
      <c r="O17" s="888">
        <f t="shared" si="14"/>
        <v>-1</v>
      </c>
      <c r="P17" s="889"/>
      <c r="Q17" s="890">
        <f t="shared" si="14"/>
        <v>-1</v>
      </c>
      <c r="R17" s="891"/>
      <c r="S17" s="890">
        <f>T14/S14-1</f>
        <v>-0.40669189952069806</v>
      </c>
      <c r="T17" s="891"/>
      <c r="U17" s="365"/>
      <c r="V17" s="907"/>
      <c r="X17" s="375" t="s">
        <v>404</v>
      </c>
      <c r="Y17" s="379">
        <v>0.28000000000000003</v>
      </c>
      <c r="AB17" s="375" t="s">
        <v>404</v>
      </c>
      <c r="AC17" s="379">
        <v>0.28000000000000003</v>
      </c>
    </row>
    <row r="18" spans="1:29" s="329" customFormat="1" ht="15" customHeight="1">
      <c r="A18" s="340">
        <v>10</v>
      </c>
      <c r="B18" s="343" t="s">
        <v>546</v>
      </c>
      <c r="C18" s="890">
        <f>D14/C14-100%</f>
        <v>8.0922312746867231E-3</v>
      </c>
      <c r="D18" s="891"/>
      <c r="E18" s="890">
        <f>(D14+F14)/(C14+E14)-100%</f>
        <v>3.1003418349111245E-2</v>
      </c>
      <c r="F18" s="891"/>
      <c r="G18" s="890">
        <f>(D14+F14+H14)/(C14+E14+G14)-100%</f>
        <v>5.2387192951907524E-2</v>
      </c>
      <c r="H18" s="891"/>
      <c r="I18" s="890">
        <f>(D14+F14+H14+J14)/(C14+E14+G14+I14)-100%</f>
        <v>6.0644766626648527E-2</v>
      </c>
      <c r="J18" s="891"/>
      <c r="K18" s="890">
        <f>(D14+F14+H14+J14+L14)/(C14+E14+G14+I14+K14)-100%</f>
        <v>-1.1153165867829773E-2</v>
      </c>
      <c r="L18" s="891"/>
      <c r="M18" s="890">
        <f>(D14+F14+H14+J14+L14+N14)/(C14+E14+G14+I14+K14+M14)-100%</f>
        <v>-0.16435478805732096</v>
      </c>
      <c r="N18" s="891"/>
      <c r="O18" s="890">
        <f>(D14+F14+H14+J14+L14+N14+P14)/(C14+E14+G14+I14+K14+M14+O14)-100%</f>
        <v>-0.37546515739020825</v>
      </c>
      <c r="P18" s="891"/>
      <c r="Q18" s="890">
        <f>(D14+F14+H14+J14+L14+N14+P14+R14)/(C14+E14+G14+I14+K14+M14+O14+Q14)-100%</f>
        <v>-0.40669189952069795</v>
      </c>
      <c r="R18" s="891"/>
      <c r="S18" s="890">
        <f>Q18</f>
        <v>-0.40669189952069795</v>
      </c>
      <c r="T18" s="891"/>
      <c r="U18" s="365"/>
      <c r="V18" s="908"/>
      <c r="X18" s="375" t="s">
        <v>405</v>
      </c>
      <c r="Y18" s="379">
        <v>0.11</v>
      </c>
      <c r="AB18" s="375" t="s">
        <v>405</v>
      </c>
      <c r="AC18" s="379">
        <v>0.11</v>
      </c>
    </row>
    <row r="19" spans="1:29" s="329" customFormat="1" ht="15" customHeight="1">
      <c r="A19" s="344">
        <v>11</v>
      </c>
      <c r="B19" s="345" t="s">
        <v>547</v>
      </c>
      <c r="C19" s="892">
        <f>D9/$T9</f>
        <v>3.506505490449386E-2</v>
      </c>
      <c r="D19" s="893"/>
      <c r="E19" s="892">
        <f>F9/$T9</f>
        <v>4.982928854849128E-2</v>
      </c>
      <c r="F19" s="893"/>
      <c r="G19" s="892">
        <f t="shared" ref="G19:K19" si="15">H9/$T9</f>
        <v>7.0499215650087668E-2</v>
      </c>
      <c r="H19" s="893"/>
      <c r="I19" s="892">
        <f t="shared" si="15"/>
        <v>0.40518593706745409</v>
      </c>
      <c r="J19" s="893"/>
      <c r="K19" s="892">
        <f t="shared" si="15"/>
        <v>0.43942050382947306</v>
      </c>
      <c r="L19" s="893"/>
      <c r="M19" s="892">
        <f t="shared" ref="M19:Q19" si="16">N9/$T9</f>
        <v>0</v>
      </c>
      <c r="N19" s="893"/>
      <c r="O19" s="892">
        <f t="shared" si="16"/>
        <v>0</v>
      </c>
      <c r="P19" s="893"/>
      <c r="Q19" s="892">
        <f t="shared" si="16"/>
        <v>0</v>
      </c>
      <c r="R19" s="893"/>
      <c r="S19" s="892"/>
      <c r="T19" s="893"/>
      <c r="U19" s="372"/>
      <c r="V19" s="909"/>
      <c r="X19" s="375" t="s">
        <v>406</v>
      </c>
      <c r="Y19" s="379">
        <v>0.24</v>
      </c>
      <c r="AB19" s="375" t="s">
        <v>406</v>
      </c>
      <c r="AC19" s="379">
        <v>0.24</v>
      </c>
    </row>
    <row r="20" spans="1:29">
      <c r="A20" s="346"/>
      <c r="B20" s="154"/>
      <c r="C20" s="347"/>
      <c r="D20" s="347"/>
      <c r="E20" s="347"/>
      <c r="F20" s="347"/>
      <c r="G20" s="347"/>
      <c r="H20" s="347"/>
      <c r="I20" s="347"/>
      <c r="J20" s="347"/>
      <c r="K20" s="347"/>
      <c r="L20" s="347"/>
      <c r="M20" s="347"/>
      <c r="N20" s="347"/>
      <c r="O20" s="347"/>
      <c r="P20" s="154"/>
      <c r="X20" s="376" t="s">
        <v>548</v>
      </c>
      <c r="Y20" s="377">
        <v>0.05</v>
      </c>
    </row>
    <row r="21" spans="1:29" ht="24">
      <c r="B21" s="341" t="s">
        <v>549</v>
      </c>
      <c r="C21" s="341"/>
      <c r="D21" s="341"/>
      <c r="E21" s="341" t="s">
        <v>393</v>
      </c>
      <c r="F21" s="341" t="s">
        <v>335</v>
      </c>
      <c r="G21" s="341" t="s">
        <v>336</v>
      </c>
      <c r="H21" s="341" t="s">
        <v>337</v>
      </c>
      <c r="I21" s="341" t="s">
        <v>338</v>
      </c>
      <c r="J21" s="341" t="s">
        <v>339</v>
      </c>
      <c r="K21" s="341" t="s">
        <v>340</v>
      </c>
      <c r="L21" s="341" t="s">
        <v>395</v>
      </c>
      <c r="N21" s="348" t="s">
        <v>221</v>
      </c>
      <c r="O21" s="348" t="s">
        <v>222</v>
      </c>
    </row>
    <row r="22" spans="1:29" ht="12" customHeight="1">
      <c r="B22" s="898" t="s">
        <v>550</v>
      </c>
      <c r="C22" s="900" t="s">
        <v>551</v>
      </c>
      <c r="D22" s="177" t="s">
        <v>166</v>
      </c>
      <c r="E22" s="348">
        <v>0.29799999999999999</v>
      </c>
      <c r="F22" s="348">
        <v>0.29799999999999999</v>
      </c>
      <c r="G22" s="348">
        <v>0.29799999999999999</v>
      </c>
      <c r="H22" s="348">
        <v>0.29799999999999999</v>
      </c>
      <c r="I22" s="348">
        <v>0.29799999999999999</v>
      </c>
      <c r="J22" s="348">
        <v>0.29799999999999999</v>
      </c>
      <c r="K22" s="348">
        <v>0.29799999999999999</v>
      </c>
      <c r="L22" s="348">
        <v>0.29799999999999999</v>
      </c>
      <c r="N22" s="348">
        <v>0.48520000000000002</v>
      </c>
      <c r="O22" s="348">
        <v>0.29799999999999999</v>
      </c>
    </row>
    <row r="23" spans="1:29">
      <c r="B23" s="899"/>
      <c r="C23" s="901"/>
      <c r="D23" s="178" t="s">
        <v>167</v>
      </c>
      <c r="E23" s="348">
        <v>0.48199999999999998</v>
      </c>
      <c r="F23" s="348">
        <v>0.48199999999999998</v>
      </c>
      <c r="G23" s="348">
        <v>0.48199999999999998</v>
      </c>
      <c r="H23" s="348">
        <v>0.48199999999999998</v>
      </c>
      <c r="I23" s="348">
        <v>0.48199999999999998</v>
      </c>
      <c r="J23" s="348">
        <v>0.48199999999999998</v>
      </c>
      <c r="K23" s="348">
        <v>0.48199999999999998</v>
      </c>
      <c r="L23" s="348">
        <v>0.48199999999999998</v>
      </c>
      <c r="N23" s="348">
        <v>0.66900000000000004</v>
      </c>
      <c r="O23" s="348">
        <v>0.48199999999999998</v>
      </c>
    </row>
    <row r="24" spans="1:29">
      <c r="B24" s="899"/>
      <c r="C24" s="902"/>
      <c r="D24" s="177" t="s">
        <v>342</v>
      </c>
      <c r="E24" s="348">
        <v>0.66610000000000003</v>
      </c>
      <c r="F24" s="348">
        <v>0.66610000000000003</v>
      </c>
      <c r="G24" s="348">
        <v>0.66610000000000003</v>
      </c>
      <c r="H24" s="348">
        <v>0.66610000000000003</v>
      </c>
      <c r="I24" s="348">
        <v>0.66610000000000003</v>
      </c>
      <c r="J24" s="348">
        <v>0.66610000000000003</v>
      </c>
      <c r="K24" s="348">
        <v>0.66610000000000003</v>
      </c>
      <c r="L24" s="348">
        <v>0.66610000000000003</v>
      </c>
      <c r="N24" s="348">
        <v>0.85270000000000001</v>
      </c>
      <c r="O24" s="348">
        <v>0.66610000000000003</v>
      </c>
    </row>
    <row r="25" spans="1:29">
      <c r="B25" s="899"/>
      <c r="C25" s="349" t="s">
        <v>535</v>
      </c>
      <c r="D25" s="268" t="s">
        <v>552</v>
      </c>
      <c r="E25" s="350">
        <f>C14/C15</f>
        <v>4.6626215147954286E-2</v>
      </c>
      <c r="F25" s="350">
        <f>E15/E14</f>
        <v>0.3238114439852024</v>
      </c>
      <c r="G25" s="350">
        <f>G15/G14</f>
        <v>0.43302143570662671</v>
      </c>
      <c r="H25" s="350">
        <f>I15/I14</f>
        <v>0.42270144013745115</v>
      </c>
      <c r="I25" s="350">
        <f>K15/K$14</f>
        <v>0.44570441426568341</v>
      </c>
      <c r="J25" s="350">
        <f>M15/M$14</f>
        <v>0.60402220468937851</v>
      </c>
      <c r="K25" s="350">
        <f>O15/O$14</f>
        <v>0.4773163973838479</v>
      </c>
      <c r="L25" s="350" t="e">
        <f>R14/N15</f>
        <v>#DIV/0!</v>
      </c>
    </row>
    <row r="26" spans="1:29">
      <c r="B26" s="899"/>
      <c r="C26" s="349" t="s">
        <v>536</v>
      </c>
      <c r="D26" s="268" t="s">
        <v>553</v>
      </c>
      <c r="E26" s="350">
        <f>D14/C15</f>
        <v>4.700352526439483E-2</v>
      </c>
      <c r="F26" s="350">
        <f>E15/F14</f>
        <v>0.30948905109489055</v>
      </c>
      <c r="G26" s="350">
        <f>G15/H14</f>
        <v>0.40127388535031844</v>
      </c>
      <c r="H26" s="350">
        <f>I15/J14</f>
        <v>0.39732209737827712</v>
      </c>
      <c r="I26" s="350">
        <f>K15/L$14</f>
        <v>0.49151777657462553</v>
      </c>
      <c r="J26" s="350" t="e">
        <f>M15/N$14</f>
        <v>#DIV/0!</v>
      </c>
      <c r="K26" s="350" t="e">
        <f>O15/P$14</f>
        <v>#DIV/0!</v>
      </c>
      <c r="L26" s="358" t="e">
        <f>S14/N15</f>
        <v>#DIV/0!</v>
      </c>
    </row>
    <row r="27" spans="1:29">
      <c r="O27" s="252"/>
      <c r="P27" s="252"/>
      <c r="Q27" s="252"/>
      <c r="R27" s="252"/>
      <c r="S27" s="252"/>
    </row>
    <row r="28" spans="1:29">
      <c r="O28" s="252" t="s">
        <v>554</v>
      </c>
      <c r="P28" s="252" t="s">
        <v>553</v>
      </c>
      <c r="Q28" s="252" t="s">
        <v>166</v>
      </c>
      <c r="R28" s="252" t="s">
        <v>167</v>
      </c>
      <c r="S28" s="252" t="s">
        <v>342</v>
      </c>
    </row>
    <row r="29" spans="1:29">
      <c r="O29" s="359" t="s">
        <v>393</v>
      </c>
      <c r="P29" s="360">
        <f>C17</f>
        <v>8.0922312746867231E-3</v>
      </c>
      <c r="Q29" s="252">
        <f>-0.3</f>
        <v>-0.3</v>
      </c>
      <c r="R29" s="252">
        <f>项目度量分析计划!$E$48</f>
        <v>4.4999999999999997E-3</v>
      </c>
      <c r="S29" s="252">
        <f>0.3</f>
        <v>0.3</v>
      </c>
    </row>
    <row r="30" spans="1:29">
      <c r="O30" s="361" t="s">
        <v>394</v>
      </c>
      <c r="P30" s="360">
        <f>E17</f>
        <v>4.6277543065394333E-2</v>
      </c>
      <c r="Q30" s="252">
        <f t="shared" ref="Q30:Q36" si="17">-0.3</f>
        <v>-0.3</v>
      </c>
      <c r="R30" s="252">
        <f>项目度量分析计划!$E$48</f>
        <v>4.4999999999999997E-3</v>
      </c>
      <c r="S30" s="252">
        <f t="shared" ref="S30:S36" si="18">0.3</f>
        <v>0.3</v>
      </c>
    </row>
    <row r="31" spans="1:29">
      <c r="O31" s="362" t="s">
        <v>402</v>
      </c>
      <c r="P31" s="360">
        <f>G17</f>
        <v>7.9116911205403317E-2</v>
      </c>
      <c r="Q31" s="252">
        <f t="shared" si="17"/>
        <v>-0.3</v>
      </c>
      <c r="R31" s="252">
        <f>项目度量分析计划!$E$48</f>
        <v>4.4999999999999997E-3</v>
      </c>
      <c r="S31" s="252">
        <f t="shared" si="18"/>
        <v>0.3</v>
      </c>
    </row>
    <row r="32" spans="1:29">
      <c r="O32" s="361" t="s">
        <v>403</v>
      </c>
      <c r="P32" s="360">
        <f>I17</f>
        <v>6.387599110806863E-2</v>
      </c>
      <c r="Q32" s="252">
        <f t="shared" si="17"/>
        <v>-0.3</v>
      </c>
      <c r="R32" s="252">
        <f>项目度量分析计划!$E$48</f>
        <v>4.4999999999999997E-3</v>
      </c>
      <c r="S32" s="252">
        <f t="shared" si="18"/>
        <v>0.3</v>
      </c>
    </row>
    <row r="33" spans="1:19">
      <c r="O33" s="361" t="s">
        <v>404</v>
      </c>
      <c r="P33" s="360">
        <f>K17</f>
        <v>-9.3207945861519481E-2</v>
      </c>
      <c r="Q33" s="252">
        <f t="shared" si="17"/>
        <v>-0.3</v>
      </c>
      <c r="R33" s="252">
        <f>项目度量分析计划!$E$48</f>
        <v>4.4999999999999997E-3</v>
      </c>
      <c r="S33" s="252">
        <f t="shared" si="18"/>
        <v>0.3</v>
      </c>
    </row>
    <row r="34" spans="1:19">
      <c r="O34" s="361" t="s">
        <v>405</v>
      </c>
      <c r="P34" s="363">
        <f>IFM18</f>
        <v>0</v>
      </c>
      <c r="Q34" s="252">
        <f t="shared" si="17"/>
        <v>-0.3</v>
      </c>
      <c r="R34" s="252">
        <f>项目度量分析计划!$E$48</f>
        <v>4.4999999999999997E-3</v>
      </c>
      <c r="S34" s="252">
        <f t="shared" si="18"/>
        <v>0.3</v>
      </c>
    </row>
    <row r="35" spans="1:19">
      <c r="O35" s="361" t="s">
        <v>406</v>
      </c>
      <c r="P35" s="360">
        <f>IFQ17</f>
        <v>0</v>
      </c>
      <c r="Q35" s="252">
        <f t="shared" si="17"/>
        <v>-0.3</v>
      </c>
      <c r="R35" s="252">
        <f>项目度量分析计划!$E$48</f>
        <v>4.4999999999999997E-3</v>
      </c>
      <c r="S35" s="252">
        <f t="shared" si="18"/>
        <v>0.3</v>
      </c>
    </row>
    <row r="36" spans="1:19">
      <c r="O36" s="364" t="s">
        <v>548</v>
      </c>
      <c r="P36" s="360">
        <f>IFS17</f>
        <v>0</v>
      </c>
      <c r="Q36" s="252">
        <f t="shared" si="17"/>
        <v>-0.3</v>
      </c>
      <c r="R36" s="252">
        <f>项目度量分析计划!$E$48</f>
        <v>4.4999999999999997E-3</v>
      </c>
      <c r="S36" s="252">
        <f t="shared" si="18"/>
        <v>0.3</v>
      </c>
    </row>
    <row r="38" spans="1:19" ht="14.25" customHeight="1"/>
    <row r="40" spans="1:19" ht="14.25">
      <c r="A40" s="351"/>
    </row>
    <row r="44" spans="1:19" ht="12" customHeight="1"/>
    <row r="47" spans="1:19" ht="13.5" customHeight="1">
      <c r="A47" s="331" t="s">
        <v>394</v>
      </c>
    </row>
    <row r="48" spans="1:19" ht="15" customHeight="1" outlineLevel="1">
      <c r="A48" s="894" t="s">
        <v>64</v>
      </c>
      <c r="B48" s="896" t="s">
        <v>530</v>
      </c>
      <c r="C48" s="880" t="s">
        <v>518</v>
      </c>
      <c r="D48" s="881"/>
      <c r="E48" s="880" t="s">
        <v>519</v>
      </c>
      <c r="F48" s="881"/>
      <c r="G48" s="880" t="s">
        <v>520</v>
      </c>
      <c r="H48" s="881"/>
      <c r="I48" s="880" t="s">
        <v>521</v>
      </c>
      <c r="J48" s="881"/>
      <c r="K48" s="880" t="s">
        <v>531</v>
      </c>
      <c r="L48" s="881"/>
      <c r="M48" s="903" t="s">
        <v>532</v>
      </c>
      <c r="N48" s="905" t="s">
        <v>533</v>
      </c>
      <c r="P48" s="920" t="s">
        <v>534</v>
      </c>
      <c r="Q48" s="921"/>
    </row>
    <row r="49" spans="1:22" ht="15" customHeight="1" outlineLevel="1">
      <c r="A49" s="895"/>
      <c r="B49" s="897"/>
      <c r="C49" s="333" t="s">
        <v>535</v>
      </c>
      <c r="D49" s="333" t="s">
        <v>536</v>
      </c>
      <c r="E49" s="334" t="s">
        <v>535</v>
      </c>
      <c r="F49" s="333" t="s">
        <v>536</v>
      </c>
      <c r="G49" s="333" t="s">
        <v>535</v>
      </c>
      <c r="H49" s="333" t="s">
        <v>536</v>
      </c>
      <c r="I49" s="356" t="s">
        <v>535</v>
      </c>
      <c r="J49" s="356" t="s">
        <v>536</v>
      </c>
      <c r="K49" s="333" t="s">
        <v>535</v>
      </c>
      <c r="L49" s="356" t="s">
        <v>536</v>
      </c>
      <c r="M49" s="904"/>
      <c r="N49" s="906"/>
      <c r="P49" s="922"/>
      <c r="Q49" s="923"/>
    </row>
    <row r="50" spans="1:22" ht="15" customHeight="1" outlineLevel="1">
      <c r="A50" s="335">
        <v>1</v>
      </c>
      <c r="B50" s="336" t="s">
        <v>537</v>
      </c>
      <c r="C50" s="337">
        <v>4</v>
      </c>
      <c r="D50" s="338">
        <v>4</v>
      </c>
      <c r="E50" s="337">
        <v>6.4</v>
      </c>
      <c r="F50" s="352">
        <v>6</v>
      </c>
      <c r="G50" s="337">
        <v>15</v>
      </c>
      <c r="H50" s="353">
        <v>17</v>
      </c>
      <c r="I50" s="337">
        <v>17</v>
      </c>
      <c r="J50" s="338">
        <v>27</v>
      </c>
      <c r="K50" s="365">
        <f>E9</f>
        <v>55.139400000000002</v>
      </c>
      <c r="L50" s="342">
        <f>D50+F50+H50+J50</f>
        <v>54</v>
      </c>
      <c r="M50" s="365">
        <f t="shared" ref="M50:M54" si="19">L50/K50</f>
        <v>0.97933601018509442</v>
      </c>
      <c r="N50" s="366">
        <f>L50/$L$55</f>
        <v>0.78832116788321183</v>
      </c>
      <c r="P50" s="910" t="s">
        <v>518</v>
      </c>
      <c r="Q50" s="915">
        <v>0.1</v>
      </c>
    </row>
    <row r="51" spans="1:22" ht="15" customHeight="1" outlineLevel="1">
      <c r="A51" s="335">
        <v>2</v>
      </c>
      <c r="B51" s="336" t="s">
        <v>538</v>
      </c>
      <c r="C51" s="337">
        <v>0.3</v>
      </c>
      <c r="D51" s="338">
        <v>0.3</v>
      </c>
      <c r="E51" s="337">
        <v>0.5</v>
      </c>
      <c r="F51" s="352">
        <v>0.5</v>
      </c>
      <c r="G51" s="337">
        <v>1</v>
      </c>
      <c r="H51" s="353">
        <v>1</v>
      </c>
      <c r="I51" s="337">
        <v>2</v>
      </c>
      <c r="J51" s="338">
        <v>3</v>
      </c>
      <c r="K51" s="365">
        <f t="shared" ref="K51:K54" si="20">E10</f>
        <v>5.7896999999999998</v>
      </c>
      <c r="L51" s="342">
        <f t="shared" ref="L51:L54" si="21">D51+F51+H51+J51</f>
        <v>4.8</v>
      </c>
      <c r="M51" s="365">
        <f t="shared" si="19"/>
        <v>0.82905850044043727</v>
      </c>
      <c r="N51" s="366">
        <f>L51/$L$55</f>
        <v>7.0072992700729933E-2</v>
      </c>
      <c r="P51" s="911"/>
      <c r="Q51" s="916"/>
    </row>
    <row r="52" spans="1:22" ht="15" customHeight="1" outlineLevel="1">
      <c r="A52" s="335">
        <v>3</v>
      </c>
      <c r="B52" s="336" t="s">
        <v>539</v>
      </c>
      <c r="C52" s="337">
        <v>0.3</v>
      </c>
      <c r="D52" s="338">
        <v>0.3</v>
      </c>
      <c r="E52" s="337">
        <v>0.5</v>
      </c>
      <c r="F52" s="352">
        <v>0.5</v>
      </c>
      <c r="G52" s="337">
        <v>1</v>
      </c>
      <c r="H52" s="353">
        <v>1</v>
      </c>
      <c r="I52" s="337">
        <v>1</v>
      </c>
      <c r="J52" s="338">
        <v>1</v>
      </c>
      <c r="K52" s="365">
        <f t="shared" si="20"/>
        <v>1.2974999999999999</v>
      </c>
      <c r="L52" s="342">
        <f t="shared" si="21"/>
        <v>2.8</v>
      </c>
      <c r="M52" s="365">
        <f t="shared" si="19"/>
        <v>2.1579961464354529</v>
      </c>
      <c r="N52" s="366">
        <f>L52/$L$55</f>
        <v>4.0875912408759131E-2</v>
      </c>
      <c r="P52" s="912" t="s">
        <v>519</v>
      </c>
      <c r="Q52" s="917">
        <v>0.15</v>
      </c>
      <c r="R52" s="252" t="s">
        <v>554</v>
      </c>
      <c r="S52" s="252" t="s">
        <v>553</v>
      </c>
      <c r="T52" s="252" t="s">
        <v>166</v>
      </c>
      <c r="U52" s="252" t="s">
        <v>167</v>
      </c>
      <c r="V52" s="252" t="s">
        <v>342</v>
      </c>
    </row>
    <row r="53" spans="1:22" ht="15" customHeight="1" outlineLevel="1">
      <c r="A53" s="335">
        <v>4</v>
      </c>
      <c r="B53" s="336" t="s">
        <v>540</v>
      </c>
      <c r="C53" s="337">
        <v>0.3</v>
      </c>
      <c r="D53" s="338">
        <v>0.3</v>
      </c>
      <c r="E53" s="337">
        <v>0.5</v>
      </c>
      <c r="F53" s="352">
        <v>0.5</v>
      </c>
      <c r="G53" s="337">
        <v>1</v>
      </c>
      <c r="H53" s="353">
        <v>0.5</v>
      </c>
      <c r="I53" s="337">
        <v>1</v>
      </c>
      <c r="J53" s="338">
        <v>0.5</v>
      </c>
      <c r="K53" s="365">
        <f t="shared" si="20"/>
        <v>1.9461000000000002</v>
      </c>
      <c r="L53" s="342">
        <f t="shared" si="21"/>
        <v>1.8</v>
      </c>
      <c r="M53" s="365">
        <f t="shared" si="19"/>
        <v>0.92492677663018341</v>
      </c>
      <c r="N53" s="366">
        <f>L53/$L$55</f>
        <v>2.627737226277373E-2</v>
      </c>
      <c r="P53" s="911"/>
      <c r="Q53" s="916"/>
      <c r="R53" s="359" t="s">
        <v>518</v>
      </c>
      <c r="S53" s="360">
        <f>C58</f>
        <v>0</v>
      </c>
      <c r="T53" s="252">
        <f>-0.3</f>
        <v>-0.3</v>
      </c>
      <c r="U53" s="252">
        <f>项目度量分析计划!$E$48</f>
        <v>4.4999999999999997E-3</v>
      </c>
      <c r="V53" s="252">
        <f>0.3</f>
        <v>0.3</v>
      </c>
    </row>
    <row r="54" spans="1:22" ht="15" customHeight="1" outlineLevel="1">
      <c r="A54" s="335">
        <v>5</v>
      </c>
      <c r="B54" s="336" t="s">
        <v>541</v>
      </c>
      <c r="C54" s="337">
        <v>0.6</v>
      </c>
      <c r="D54" s="338">
        <v>0.6</v>
      </c>
      <c r="E54" s="337">
        <v>0.8</v>
      </c>
      <c r="F54" s="352">
        <v>0.5</v>
      </c>
      <c r="G54" s="337">
        <v>2</v>
      </c>
      <c r="H54" s="353">
        <v>2</v>
      </c>
      <c r="I54" s="337">
        <v>2</v>
      </c>
      <c r="J54" s="338">
        <v>2</v>
      </c>
      <c r="K54" s="365">
        <f t="shared" si="20"/>
        <v>1.2974999999999999</v>
      </c>
      <c r="L54" s="342">
        <f t="shared" si="21"/>
        <v>5.0999999999999996</v>
      </c>
      <c r="M54" s="365">
        <f t="shared" si="19"/>
        <v>3.9306358381502893</v>
      </c>
      <c r="N54" s="366">
        <f>L54/$L$55</f>
        <v>7.4452554744525556E-2</v>
      </c>
      <c r="P54" s="913" t="s">
        <v>520</v>
      </c>
      <c r="Q54" s="917">
        <v>0.3</v>
      </c>
      <c r="R54" s="361" t="s">
        <v>519</v>
      </c>
      <c r="S54" s="360">
        <f>E58</f>
        <v>-8.0459770114942653E-2</v>
      </c>
      <c r="T54" s="252">
        <f t="shared" ref="T54:T56" si="22">-0.3</f>
        <v>-0.3</v>
      </c>
      <c r="U54" s="252">
        <f>项目度量分析计划!$E$48</f>
        <v>4.4999999999999997E-3</v>
      </c>
      <c r="V54" s="252">
        <f t="shared" ref="V54:V56" si="23">0.3</f>
        <v>0.3</v>
      </c>
    </row>
    <row r="55" spans="1:22" ht="15" customHeight="1" outlineLevel="1">
      <c r="A55" s="335">
        <v>6</v>
      </c>
      <c r="B55" s="336" t="s">
        <v>555</v>
      </c>
      <c r="C55" s="339">
        <f t="shared" ref="C55:L55" si="24">SUM(C50:C54)</f>
        <v>5.4999999999999991</v>
      </c>
      <c r="D55" s="339">
        <f t="shared" si="24"/>
        <v>5.4999999999999991</v>
      </c>
      <c r="E55" s="339">
        <f t="shared" si="24"/>
        <v>8.7000000000000011</v>
      </c>
      <c r="F55" s="339">
        <f t="shared" si="24"/>
        <v>8</v>
      </c>
      <c r="G55" s="339">
        <f t="shared" si="24"/>
        <v>20</v>
      </c>
      <c r="H55" s="339">
        <f t="shared" si="24"/>
        <v>21.5</v>
      </c>
      <c r="I55" s="357">
        <f t="shared" si="24"/>
        <v>23</v>
      </c>
      <c r="J55" s="357">
        <f t="shared" si="24"/>
        <v>33.5</v>
      </c>
      <c r="K55" s="367">
        <f t="shared" si="24"/>
        <v>65.470200000000006</v>
      </c>
      <c r="L55" s="368">
        <f t="shared" si="24"/>
        <v>68.499999999999986</v>
      </c>
      <c r="M55" s="365"/>
      <c r="N55" s="366"/>
      <c r="P55" s="914"/>
      <c r="Q55" s="916"/>
      <c r="R55" s="362" t="s">
        <v>520</v>
      </c>
      <c r="S55" s="360">
        <f>G58</f>
        <v>7.4999999999999956E-2</v>
      </c>
      <c r="T55" s="252">
        <f t="shared" si="22"/>
        <v>-0.3</v>
      </c>
      <c r="U55" s="252">
        <f>项目度量分析计划!$E$48</f>
        <v>4.4999999999999997E-3</v>
      </c>
      <c r="V55" s="252">
        <f t="shared" si="23"/>
        <v>0.3</v>
      </c>
    </row>
    <row r="56" spans="1:22" ht="15" customHeight="1" outlineLevel="1">
      <c r="A56" s="340">
        <v>7</v>
      </c>
      <c r="B56" s="341" t="s">
        <v>543</v>
      </c>
      <c r="C56" s="882">
        <f>规模!C9</f>
        <v>21.2</v>
      </c>
      <c r="D56" s="883"/>
      <c r="E56" s="882">
        <f>规模!C10</f>
        <v>21.2</v>
      </c>
      <c r="F56" s="883"/>
      <c r="G56" s="882">
        <f>规模!C11</f>
        <v>21.2</v>
      </c>
      <c r="H56" s="883"/>
      <c r="I56" s="882">
        <f>规模!C12</f>
        <v>21.2</v>
      </c>
      <c r="J56" s="883"/>
      <c r="K56" s="882">
        <f>I56</f>
        <v>21.2</v>
      </c>
      <c r="L56" s="883"/>
      <c r="M56" s="365"/>
      <c r="N56" s="369"/>
      <c r="P56" s="912" t="s">
        <v>521</v>
      </c>
      <c r="Q56" s="918">
        <v>0.45</v>
      </c>
      <c r="R56" s="361" t="s">
        <v>521</v>
      </c>
      <c r="S56" s="360">
        <f>I58</f>
        <v>0.45652173913043481</v>
      </c>
      <c r="T56" s="252">
        <f t="shared" si="22"/>
        <v>-0.3</v>
      </c>
      <c r="U56" s="252">
        <f>项目度量分析计划!$E$48</f>
        <v>4.4999999999999997E-3</v>
      </c>
      <c r="V56" s="252">
        <f t="shared" si="23"/>
        <v>0.3</v>
      </c>
    </row>
    <row r="57" spans="1:22" s="194" customFormat="1" ht="15" customHeight="1" outlineLevel="1">
      <c r="A57" s="340">
        <v>8</v>
      </c>
      <c r="B57" s="341" t="s">
        <v>556</v>
      </c>
      <c r="C57" s="886">
        <f t="shared" ref="C57" si="25">D55/C55</f>
        <v>1</v>
      </c>
      <c r="D57" s="887"/>
      <c r="E57" s="886">
        <f t="shared" ref="E57" si="26">F55/E55</f>
        <v>0.91954022988505735</v>
      </c>
      <c r="F57" s="887"/>
      <c r="G57" s="886">
        <f t="shared" ref="G57" si="27">H55/G55</f>
        <v>1.075</v>
      </c>
      <c r="H57" s="887"/>
      <c r="I57" s="886">
        <f t="shared" ref="I57" si="28">J55/I55</f>
        <v>1.4565217391304348</v>
      </c>
      <c r="J57" s="887"/>
      <c r="K57" s="886">
        <f t="shared" ref="K57" si="29">L55/K55</f>
        <v>1.0462775430653943</v>
      </c>
      <c r="L57" s="887"/>
      <c r="M57" s="365"/>
      <c r="N57" s="369"/>
      <c r="P57" s="911"/>
      <c r="Q57" s="919"/>
    </row>
    <row r="58" spans="1:22" s="194" customFormat="1" ht="15" customHeight="1" outlineLevel="1">
      <c r="A58" s="340">
        <v>9</v>
      </c>
      <c r="B58" s="341" t="s">
        <v>545</v>
      </c>
      <c r="C58" s="890">
        <f t="shared" ref="C58" si="30">D55/C55-1</f>
        <v>0</v>
      </c>
      <c r="D58" s="891"/>
      <c r="E58" s="890">
        <f t="shared" ref="E58" si="31">F55/E55-1</f>
        <v>-8.0459770114942653E-2</v>
      </c>
      <c r="F58" s="891"/>
      <c r="G58" s="890">
        <f t="shared" ref="G58" si="32">H55/G55-1</f>
        <v>7.4999999999999956E-2</v>
      </c>
      <c r="H58" s="891"/>
      <c r="I58" s="890">
        <f t="shared" ref="I58" si="33">J55/I55-1</f>
        <v>0.45652173913043481</v>
      </c>
      <c r="J58" s="891"/>
      <c r="K58" s="890">
        <f t="shared" ref="K58" si="34">L55/K55-1</f>
        <v>4.6277543065394333E-2</v>
      </c>
      <c r="L58" s="891"/>
      <c r="M58" s="365"/>
      <c r="N58" s="907"/>
      <c r="P58" s="370"/>
      <c r="Q58" s="377"/>
    </row>
    <row r="59" spans="1:22" s="329" customFormat="1" ht="15" customHeight="1" outlineLevel="1">
      <c r="A59" s="340">
        <v>10</v>
      </c>
      <c r="B59" s="343" t="s">
        <v>557</v>
      </c>
      <c r="C59" s="890">
        <f>D55/C55-100%</f>
        <v>0</v>
      </c>
      <c r="D59" s="891"/>
      <c r="E59" s="890">
        <f>(D55+F55)/(C55+E55)-100%</f>
        <v>-4.9295774647887258E-2</v>
      </c>
      <c r="F59" s="891"/>
      <c r="G59" s="890">
        <f>(D55+F55+H55)/(C55+E55+G55)-100%</f>
        <v>2.3391812865497075E-2</v>
      </c>
      <c r="H59" s="891"/>
      <c r="I59" s="890">
        <f>(D55+F55+H55+J55)/(C55+E55+G55+I55)-100%</f>
        <v>0.1975524475524475</v>
      </c>
      <c r="J59" s="891"/>
      <c r="K59" s="890">
        <f>I59</f>
        <v>0.1975524475524475</v>
      </c>
      <c r="L59" s="891"/>
      <c r="M59" s="365"/>
      <c r="N59" s="908"/>
      <c r="P59" s="371"/>
      <c r="Q59" s="378"/>
    </row>
    <row r="60" spans="1:22" s="329" customFormat="1" ht="15" customHeight="1" outlineLevel="1">
      <c r="A60" s="344">
        <v>11</v>
      </c>
      <c r="B60" s="345" t="s">
        <v>558</v>
      </c>
      <c r="C60" s="892">
        <f>D50/$L50</f>
        <v>7.407407407407407E-2</v>
      </c>
      <c r="D60" s="893"/>
      <c r="E60" s="892">
        <f>F50/$L50</f>
        <v>0.1111111111111111</v>
      </c>
      <c r="F60" s="893"/>
      <c r="G60" s="892">
        <f>H50/$L50</f>
        <v>0.31481481481481483</v>
      </c>
      <c r="H60" s="893"/>
      <c r="I60" s="892">
        <f>J50/L50</f>
        <v>0.5</v>
      </c>
      <c r="J60" s="893"/>
      <c r="K60" s="892"/>
      <c r="L60" s="893"/>
      <c r="M60" s="372"/>
      <c r="N60" s="909"/>
      <c r="P60" s="32"/>
      <c r="Q60" s="32"/>
    </row>
    <row r="61" spans="1:22" outlineLevel="1">
      <c r="A61" s="346"/>
      <c r="B61" s="154"/>
      <c r="C61" s="347"/>
      <c r="D61" s="347"/>
      <c r="E61" s="354">
        <v>7</v>
      </c>
      <c r="F61" s="354">
        <v>16</v>
      </c>
      <c r="G61" s="354">
        <v>22</v>
      </c>
      <c r="H61" s="354">
        <v>30</v>
      </c>
      <c r="I61" s="347"/>
      <c r="J61" s="347"/>
      <c r="K61" s="347"/>
      <c r="L61" s="347"/>
      <c r="M61" s="347"/>
      <c r="N61" s="347"/>
      <c r="O61" s="347"/>
      <c r="P61" s="154"/>
    </row>
    <row r="62" spans="1:22" outlineLevel="1">
      <c r="B62" s="341" t="s">
        <v>549</v>
      </c>
      <c r="C62" s="341"/>
      <c r="D62" s="341"/>
      <c r="E62" s="341" t="s">
        <v>518</v>
      </c>
      <c r="F62" s="341" t="s">
        <v>519</v>
      </c>
      <c r="G62" s="341" t="s">
        <v>520</v>
      </c>
      <c r="H62" s="341" t="s">
        <v>521</v>
      </c>
    </row>
    <row r="63" spans="1:22" ht="12" customHeight="1" outlineLevel="1">
      <c r="B63" s="898" t="s">
        <v>559</v>
      </c>
      <c r="C63" s="900" t="s">
        <v>551</v>
      </c>
      <c r="D63" s="177" t="s">
        <v>166</v>
      </c>
      <c r="E63" s="355">
        <v>1.2E-2</v>
      </c>
      <c r="F63" s="355">
        <v>1E-4</v>
      </c>
      <c r="G63" s="355">
        <v>0.1326</v>
      </c>
      <c r="H63" s="355">
        <v>0</v>
      </c>
    </row>
    <row r="64" spans="1:22" outlineLevel="1">
      <c r="B64" s="899"/>
      <c r="C64" s="901"/>
      <c r="D64" s="178" t="s">
        <v>167</v>
      </c>
      <c r="E64" s="178">
        <v>0.13200000000000001</v>
      </c>
      <c r="F64" s="178">
        <v>0.2165</v>
      </c>
      <c r="G64" s="178">
        <v>0.93</v>
      </c>
      <c r="H64" s="178">
        <v>0.75</v>
      </c>
      <c r="P64" s="373"/>
    </row>
    <row r="65" spans="2:16" outlineLevel="1">
      <c r="B65" s="899"/>
      <c r="C65" s="902"/>
      <c r="D65" s="177" t="s">
        <v>342</v>
      </c>
      <c r="E65" s="355">
        <v>0.252</v>
      </c>
      <c r="F65" s="355">
        <v>0.43290000000000001</v>
      </c>
      <c r="G65" s="355">
        <v>1.7274</v>
      </c>
      <c r="H65" s="355">
        <v>1.5</v>
      </c>
      <c r="P65" s="373"/>
    </row>
    <row r="66" spans="2:16" outlineLevel="1">
      <c r="B66" s="899"/>
      <c r="C66" s="349" t="s">
        <v>535</v>
      </c>
      <c r="D66" s="268" t="s">
        <v>552</v>
      </c>
      <c r="E66" s="350">
        <f>C55/C56</f>
        <v>0.25943396226415089</v>
      </c>
      <c r="F66" s="350">
        <f>E55/E56</f>
        <v>0.41037735849056611</v>
      </c>
      <c r="G66" s="350">
        <f>G55/G56</f>
        <v>0.94339622641509435</v>
      </c>
      <c r="H66" s="350">
        <f>I55/I56</f>
        <v>1.0849056603773586</v>
      </c>
      <c r="P66" s="373"/>
    </row>
    <row r="67" spans="2:16" outlineLevel="1">
      <c r="B67" s="899"/>
      <c r="C67" s="349" t="s">
        <v>536</v>
      </c>
      <c r="D67" s="268" t="s">
        <v>553</v>
      </c>
      <c r="E67" s="350">
        <f>D55/C56</f>
        <v>0.25943396226415089</v>
      </c>
      <c r="F67" s="350">
        <f>F55/E56</f>
        <v>0.37735849056603776</v>
      </c>
      <c r="G67" s="350">
        <f>H55/G56</f>
        <v>1.0141509433962264</v>
      </c>
      <c r="H67" s="350">
        <f>J55/I56</f>
        <v>1.5801886792452831</v>
      </c>
      <c r="P67" s="373"/>
    </row>
    <row r="68" spans="2:16" outlineLevel="1"/>
    <row r="69" spans="2:16" outlineLevel="1">
      <c r="P69" s="373"/>
    </row>
    <row r="70" spans="2:16" outlineLevel="1">
      <c r="P70" s="373"/>
    </row>
    <row r="71" spans="2:16" outlineLevel="1"/>
    <row r="72" spans="2:16" outlineLevel="1"/>
    <row r="73" spans="2:16" outlineLevel="1"/>
    <row r="74" spans="2:16" outlineLevel="1"/>
    <row r="75" spans="2:16" outlineLevel="1"/>
    <row r="76" spans="2:16" outlineLevel="1"/>
    <row r="77" spans="2:16" outlineLevel="1"/>
    <row r="78" spans="2:16" outlineLevel="1"/>
    <row r="79" spans="2:16" ht="14.25" customHeight="1" outlineLevel="1"/>
    <row r="80" spans="2:16" outlineLevel="1"/>
    <row r="81" spans="1:17" ht="14.25" outlineLevel="1">
      <c r="A81" s="351"/>
    </row>
    <row r="82" spans="1:17" outlineLevel="1"/>
    <row r="83" spans="1:17" outlineLevel="1"/>
    <row r="84" spans="1:17" outlineLevel="1"/>
    <row r="85" spans="1:17" ht="12" customHeight="1" outlineLevel="1"/>
    <row r="86" spans="1:17" outlineLevel="1"/>
    <row r="87" spans="1:17" outlineLevel="1"/>
    <row r="88" spans="1:17" outlineLevel="1"/>
    <row r="89" spans="1:17" outlineLevel="1"/>
    <row r="90" spans="1:17" outlineLevel="1"/>
    <row r="92" spans="1:17" ht="13.5" customHeight="1">
      <c r="A92" s="331" t="s">
        <v>402</v>
      </c>
    </row>
    <row r="93" spans="1:17" ht="15" customHeight="1" outlineLevel="1">
      <c r="A93" s="894" t="s">
        <v>64</v>
      </c>
      <c r="B93" s="896" t="s">
        <v>530</v>
      </c>
      <c r="C93" s="880" t="s">
        <v>518</v>
      </c>
      <c r="D93" s="881"/>
      <c r="E93" s="880" t="s">
        <v>519</v>
      </c>
      <c r="F93" s="881"/>
      <c r="G93" s="880" t="s">
        <v>520</v>
      </c>
      <c r="H93" s="881"/>
      <c r="I93" s="880" t="s">
        <v>521</v>
      </c>
      <c r="J93" s="881"/>
      <c r="K93" s="880" t="s">
        <v>531</v>
      </c>
      <c r="L93" s="881"/>
      <c r="M93" s="903" t="s">
        <v>532</v>
      </c>
      <c r="N93" s="905" t="s">
        <v>533</v>
      </c>
      <c r="P93" s="920" t="s">
        <v>534</v>
      </c>
      <c r="Q93" s="921"/>
    </row>
    <row r="94" spans="1:17" ht="15" customHeight="1" outlineLevel="1">
      <c r="A94" s="895"/>
      <c r="B94" s="897"/>
      <c r="C94" s="333" t="s">
        <v>535</v>
      </c>
      <c r="D94" s="333" t="s">
        <v>536</v>
      </c>
      <c r="E94" s="334" t="s">
        <v>535</v>
      </c>
      <c r="F94" s="333" t="s">
        <v>536</v>
      </c>
      <c r="G94" s="333" t="s">
        <v>535</v>
      </c>
      <c r="H94" s="333" t="s">
        <v>536</v>
      </c>
      <c r="I94" s="356" t="s">
        <v>535</v>
      </c>
      <c r="J94" s="356" t="s">
        <v>536</v>
      </c>
      <c r="K94" s="333" t="s">
        <v>535</v>
      </c>
      <c r="L94" s="356" t="s">
        <v>536</v>
      </c>
      <c r="M94" s="904"/>
      <c r="N94" s="906"/>
      <c r="P94" s="922"/>
      <c r="Q94" s="923"/>
    </row>
    <row r="95" spans="1:17" ht="15" customHeight="1" outlineLevel="1">
      <c r="A95" s="335">
        <v>1</v>
      </c>
      <c r="B95" s="336" t="s">
        <v>537</v>
      </c>
      <c r="C95" s="337">
        <f>$K95*Q95</f>
        <v>2.2055759999999998</v>
      </c>
      <c r="D95" s="338">
        <v>1.6</v>
      </c>
      <c r="E95" s="337">
        <f>$K95*Q97</f>
        <v>1.4703839999999999</v>
      </c>
      <c r="F95" s="352">
        <v>1.6</v>
      </c>
      <c r="G95" s="337">
        <f>K95*Q99</f>
        <v>33.083640000000003</v>
      </c>
      <c r="H95" s="353">
        <v>36.200000000000003</v>
      </c>
      <c r="I95" s="337">
        <f>K95*Q101</f>
        <v>36.759599999999999</v>
      </c>
      <c r="J95" s="338">
        <v>37</v>
      </c>
      <c r="K95" s="365">
        <f>G9</f>
        <v>73.519199999999998</v>
      </c>
      <c r="L95" s="342">
        <f t="shared" ref="L95:L99" si="35">D95+F95+H95+J95</f>
        <v>76.400000000000006</v>
      </c>
      <c r="M95" s="365">
        <f t="shared" ref="M95:M99" si="36">L95/K95</f>
        <v>1.0391843219186281</v>
      </c>
      <c r="N95" s="366">
        <f>L95/$L$100</f>
        <v>0.81104033970276013</v>
      </c>
      <c r="P95" s="910" t="s">
        <v>518</v>
      </c>
      <c r="Q95" s="915">
        <v>0.03</v>
      </c>
    </row>
    <row r="96" spans="1:17" ht="15" customHeight="1" outlineLevel="1">
      <c r="A96" s="335">
        <v>2</v>
      </c>
      <c r="B96" s="336" t="s">
        <v>538</v>
      </c>
      <c r="C96" s="337">
        <f>$K96*Q95</f>
        <v>0.23158800000000002</v>
      </c>
      <c r="D96" s="338">
        <v>0.2</v>
      </c>
      <c r="E96" s="337">
        <f>K96*Q97</f>
        <v>0.15439200000000003</v>
      </c>
      <c r="F96" s="352">
        <v>0.2</v>
      </c>
      <c r="G96" s="337">
        <f>K96*Q99</f>
        <v>3.4738200000000004</v>
      </c>
      <c r="H96" s="353">
        <v>3.6</v>
      </c>
      <c r="I96" s="337">
        <f>K96*Q101</f>
        <v>3.8598000000000003</v>
      </c>
      <c r="J96" s="338">
        <v>4</v>
      </c>
      <c r="K96" s="365">
        <f t="shared" ref="K96:K99" si="37">G10</f>
        <v>7.7196000000000007</v>
      </c>
      <c r="L96" s="342">
        <f t="shared" si="35"/>
        <v>8</v>
      </c>
      <c r="M96" s="365">
        <f t="shared" si="36"/>
        <v>1.0363231255505465</v>
      </c>
      <c r="N96" s="366">
        <f>L96/$L$100</f>
        <v>8.4925690021231418E-2</v>
      </c>
      <c r="P96" s="911"/>
      <c r="Q96" s="916"/>
    </row>
    <row r="97" spans="1:23" ht="15" customHeight="1" outlineLevel="1">
      <c r="A97" s="335">
        <v>3</v>
      </c>
      <c r="B97" s="336" t="s">
        <v>539</v>
      </c>
      <c r="C97" s="337">
        <f>K97*Q95</f>
        <v>5.1899999999999995E-2</v>
      </c>
      <c r="D97" s="338">
        <v>0.1</v>
      </c>
      <c r="E97" s="337">
        <f>K97*Q97</f>
        <v>3.4599999999999999E-2</v>
      </c>
      <c r="F97" s="352">
        <v>0.1</v>
      </c>
      <c r="G97" s="337">
        <f>K97*Q99</f>
        <v>0.77849999999999997</v>
      </c>
      <c r="H97" s="353">
        <v>0.9</v>
      </c>
      <c r="I97" s="337">
        <f>K97*Q101</f>
        <v>0.86499999999999999</v>
      </c>
      <c r="J97" s="338">
        <v>0.9</v>
      </c>
      <c r="K97" s="365">
        <f t="shared" si="37"/>
        <v>1.73</v>
      </c>
      <c r="L97" s="342">
        <f t="shared" si="35"/>
        <v>2</v>
      </c>
      <c r="M97" s="365">
        <f t="shared" si="36"/>
        <v>1.1560693641618498</v>
      </c>
      <c r="N97" s="366">
        <f>L97/$L$100</f>
        <v>2.1231422505307854E-2</v>
      </c>
      <c r="P97" s="912" t="s">
        <v>519</v>
      </c>
      <c r="Q97" s="917">
        <v>0.02</v>
      </c>
    </row>
    <row r="98" spans="1:23" ht="15" customHeight="1" outlineLevel="1">
      <c r="A98" s="335">
        <v>4</v>
      </c>
      <c r="B98" s="336" t="s">
        <v>540</v>
      </c>
      <c r="C98" s="337">
        <f>K98*Q95</f>
        <v>7.784400000000001E-2</v>
      </c>
      <c r="D98" s="338">
        <v>0.1</v>
      </c>
      <c r="E98" s="337">
        <f>K98*Q97</f>
        <v>5.1896000000000005E-2</v>
      </c>
      <c r="F98" s="352">
        <v>0.1</v>
      </c>
      <c r="G98" s="337">
        <f>K98*Q99</f>
        <v>1.1676600000000001</v>
      </c>
      <c r="H98" s="353">
        <v>1.4</v>
      </c>
      <c r="I98" s="337">
        <f>K98*Q101</f>
        <v>1.2974000000000001</v>
      </c>
      <c r="J98" s="338">
        <v>1.4</v>
      </c>
      <c r="K98" s="365">
        <f t="shared" si="37"/>
        <v>2.5948000000000002</v>
      </c>
      <c r="L98" s="342">
        <f t="shared" si="35"/>
        <v>3</v>
      </c>
      <c r="M98" s="365">
        <f t="shared" si="36"/>
        <v>1.1561584707877293</v>
      </c>
      <c r="N98" s="366">
        <f>L98/$L$100</f>
        <v>3.1847133757961783E-2</v>
      </c>
      <c r="P98" s="911"/>
      <c r="Q98" s="916"/>
      <c r="S98" s="252" t="s">
        <v>554</v>
      </c>
      <c r="T98" s="252" t="s">
        <v>553</v>
      </c>
      <c r="U98" s="252" t="s">
        <v>166</v>
      </c>
      <c r="V98" s="252" t="s">
        <v>167</v>
      </c>
      <c r="W98" s="252" t="s">
        <v>342</v>
      </c>
    </row>
    <row r="99" spans="1:23" ht="15" customHeight="1" outlineLevel="1">
      <c r="A99" s="335">
        <v>5</v>
      </c>
      <c r="B99" s="336" t="s">
        <v>541</v>
      </c>
      <c r="C99" s="337">
        <f>K99*Q95</f>
        <v>5.1899999999999995E-2</v>
      </c>
      <c r="D99" s="338">
        <v>0.1</v>
      </c>
      <c r="E99" s="337">
        <f>K99*Q97</f>
        <v>3.4599999999999999E-2</v>
      </c>
      <c r="F99" s="352">
        <v>0.1</v>
      </c>
      <c r="G99" s="337">
        <f>K99*Q99</f>
        <v>0.77849999999999997</v>
      </c>
      <c r="H99" s="353">
        <v>2.2999999999999998</v>
      </c>
      <c r="I99" s="337">
        <f>K99*Q101</f>
        <v>0.86499999999999999</v>
      </c>
      <c r="J99" s="338">
        <v>2.2999999999999998</v>
      </c>
      <c r="K99" s="365">
        <f t="shared" si="37"/>
        <v>1.73</v>
      </c>
      <c r="L99" s="342">
        <f t="shared" si="35"/>
        <v>4.8</v>
      </c>
      <c r="M99" s="365">
        <f t="shared" si="36"/>
        <v>2.7745664739884393</v>
      </c>
      <c r="N99" s="366">
        <f>L99/$L$100</f>
        <v>5.0955414012738849E-2</v>
      </c>
      <c r="P99" s="913" t="s">
        <v>520</v>
      </c>
      <c r="Q99" s="917">
        <v>0.45</v>
      </c>
      <c r="S99" s="359" t="s">
        <v>518</v>
      </c>
      <c r="T99" s="360">
        <f>C103</f>
        <v>-0.19810845239513519</v>
      </c>
      <c r="U99" s="252">
        <f>-0.3</f>
        <v>-0.3</v>
      </c>
      <c r="V99" s="252">
        <f>项目度量分析计划!$E$48</f>
        <v>4.4999999999999997E-3</v>
      </c>
      <c r="W99" s="252">
        <f>0.3</f>
        <v>0.3</v>
      </c>
    </row>
    <row r="100" spans="1:23" ht="15" customHeight="1" outlineLevel="1">
      <c r="A100" s="335">
        <v>6</v>
      </c>
      <c r="B100" s="336" t="s">
        <v>555</v>
      </c>
      <c r="C100" s="339">
        <f t="shared" ref="C100:L100" si="38">SUM(C95:C99)</f>
        <v>2.6188079999999991</v>
      </c>
      <c r="D100" s="339">
        <f t="shared" si="38"/>
        <v>2.1</v>
      </c>
      <c r="E100" s="339">
        <f t="shared" si="38"/>
        <v>1.7458719999999999</v>
      </c>
      <c r="F100" s="339">
        <f t="shared" si="38"/>
        <v>2.1</v>
      </c>
      <c r="G100" s="339">
        <f t="shared" si="38"/>
        <v>39.282120000000006</v>
      </c>
      <c r="H100" s="339">
        <f t="shared" si="38"/>
        <v>44.4</v>
      </c>
      <c r="I100" s="357">
        <f t="shared" si="38"/>
        <v>43.646800000000006</v>
      </c>
      <c r="J100" s="357">
        <f t="shared" si="38"/>
        <v>45.599999999999994</v>
      </c>
      <c r="K100" s="367">
        <f t="shared" si="38"/>
        <v>87.293600000000012</v>
      </c>
      <c r="L100" s="368">
        <f t="shared" si="38"/>
        <v>94.2</v>
      </c>
      <c r="M100" s="365"/>
      <c r="N100" s="366"/>
      <c r="P100" s="914"/>
      <c r="Q100" s="916"/>
      <c r="S100" s="361" t="s">
        <v>519</v>
      </c>
      <c r="T100" s="360">
        <f>E103</f>
        <v>0.20283732140729693</v>
      </c>
      <c r="U100" s="252">
        <f t="shared" ref="U100:U102" si="39">-0.3</f>
        <v>-0.3</v>
      </c>
      <c r="V100" s="252">
        <f>项目度量分析计划!$E$48</f>
        <v>4.4999999999999997E-3</v>
      </c>
      <c r="W100" s="252">
        <f t="shared" ref="W100:W102" si="40">0.3</f>
        <v>0.3</v>
      </c>
    </row>
    <row r="101" spans="1:23" ht="15" customHeight="1" outlineLevel="1">
      <c r="A101" s="340">
        <v>7</v>
      </c>
      <c r="B101" s="341" t="s">
        <v>543</v>
      </c>
      <c r="C101" s="882">
        <f>规模!C14</f>
        <v>37.799999999999997</v>
      </c>
      <c r="D101" s="883"/>
      <c r="E101" s="882">
        <f>规模!C15</f>
        <v>37.799999999999997</v>
      </c>
      <c r="F101" s="883"/>
      <c r="G101" s="882">
        <f>规模!C16</f>
        <v>37.799999999999997</v>
      </c>
      <c r="H101" s="883"/>
      <c r="I101" s="882">
        <f>规模!C17</f>
        <v>37.799999999999997</v>
      </c>
      <c r="J101" s="883"/>
      <c r="K101" s="882">
        <f>I101</f>
        <v>37.799999999999997</v>
      </c>
      <c r="L101" s="883"/>
      <c r="M101" s="365"/>
      <c r="N101" s="369"/>
      <c r="P101" s="912" t="s">
        <v>521</v>
      </c>
      <c r="Q101" s="918">
        <v>0.5</v>
      </c>
      <c r="S101" s="362" t="s">
        <v>520</v>
      </c>
      <c r="T101" s="360">
        <f>G103</f>
        <v>0.13028522900495165</v>
      </c>
      <c r="U101" s="252">
        <f t="shared" si="39"/>
        <v>-0.3</v>
      </c>
      <c r="V101" s="252">
        <f>项目度量分析计划!$E$48</f>
        <v>4.4999999999999997E-3</v>
      </c>
      <c r="W101" s="252">
        <f t="shared" si="40"/>
        <v>0.3</v>
      </c>
    </row>
    <row r="102" spans="1:23" s="194" customFormat="1" ht="15" customHeight="1" outlineLevel="1">
      <c r="A102" s="340">
        <v>8</v>
      </c>
      <c r="B102" s="341" t="s">
        <v>556</v>
      </c>
      <c r="C102" s="886">
        <f t="shared" ref="C102:G102" si="41">D100/C100</f>
        <v>0.80189154760486481</v>
      </c>
      <c r="D102" s="887"/>
      <c r="E102" s="886">
        <f t="shared" si="41"/>
        <v>1.2028373214072969</v>
      </c>
      <c r="F102" s="887"/>
      <c r="G102" s="886">
        <f t="shared" si="41"/>
        <v>1.1302852290049517</v>
      </c>
      <c r="H102" s="887"/>
      <c r="I102" s="886">
        <f>J100/I100</f>
        <v>1.0447501305937661</v>
      </c>
      <c r="J102" s="887"/>
      <c r="K102" s="886">
        <f>L100/K100</f>
        <v>1.0791169112054033</v>
      </c>
      <c r="L102" s="887"/>
      <c r="M102" s="365"/>
      <c r="N102" s="369"/>
      <c r="P102" s="911"/>
      <c r="Q102" s="919"/>
      <c r="S102" s="361" t="s">
        <v>521</v>
      </c>
      <c r="T102" s="360">
        <f>I103</f>
        <v>4.4750130593766091E-2</v>
      </c>
      <c r="U102" s="252">
        <f t="shared" si="39"/>
        <v>-0.3</v>
      </c>
      <c r="V102" s="252">
        <f>项目度量分析计划!$E$48</f>
        <v>4.4999999999999997E-3</v>
      </c>
      <c r="W102" s="252">
        <f t="shared" si="40"/>
        <v>0.3</v>
      </c>
    </row>
    <row r="103" spans="1:23" s="194" customFormat="1" ht="15" customHeight="1" outlineLevel="1">
      <c r="A103" s="340">
        <v>9</v>
      </c>
      <c r="B103" s="341" t="s">
        <v>545</v>
      </c>
      <c r="C103" s="890">
        <f t="shared" ref="C103:G103" si="42">D100/C100-1</f>
        <v>-0.19810845239513519</v>
      </c>
      <c r="D103" s="891"/>
      <c r="E103" s="890">
        <f t="shared" si="42"/>
        <v>0.20283732140729693</v>
      </c>
      <c r="F103" s="891"/>
      <c r="G103" s="890">
        <f t="shared" si="42"/>
        <v>0.13028522900495165</v>
      </c>
      <c r="H103" s="891"/>
      <c r="I103" s="890">
        <f>J100/I100-1</f>
        <v>4.4750130593766091E-2</v>
      </c>
      <c r="J103" s="891"/>
      <c r="K103" s="890">
        <f>L100/K100-1</f>
        <v>7.9116911205403317E-2</v>
      </c>
      <c r="L103" s="891"/>
      <c r="M103" s="365"/>
      <c r="N103" s="907"/>
      <c r="P103" s="370"/>
      <c r="Q103" s="377"/>
    </row>
    <row r="104" spans="1:23" s="329" customFormat="1" ht="15" customHeight="1" outlineLevel="1">
      <c r="A104" s="340">
        <v>10</v>
      </c>
      <c r="B104" s="343" t="s">
        <v>557</v>
      </c>
      <c r="C104" s="890">
        <f>D100/C100-100%</f>
        <v>-0.19810845239513519</v>
      </c>
      <c r="D104" s="891"/>
      <c r="E104" s="890">
        <f>(D100+F100)/(C100+E100)-100%</f>
        <v>-3.773014287416232E-2</v>
      </c>
      <c r="F104" s="891"/>
      <c r="G104" s="890">
        <f>(D100+F100+H100)/(C100+E100+G100)-100%</f>
        <v>0.11348369181704032</v>
      </c>
      <c r="H104" s="891"/>
      <c r="I104" s="890">
        <f>(D100+F100+H100+J100)/(C100+E100+G100+I100)-100%</f>
        <v>7.9116911205403095E-2</v>
      </c>
      <c r="J104" s="891"/>
      <c r="K104" s="890">
        <f>I104</f>
        <v>7.9116911205403095E-2</v>
      </c>
      <c r="L104" s="891"/>
      <c r="M104" s="365"/>
      <c r="N104" s="908"/>
      <c r="P104" s="371"/>
      <c r="Q104" s="378"/>
    </row>
    <row r="105" spans="1:23" s="329" customFormat="1" ht="15" customHeight="1" outlineLevel="1">
      <c r="A105" s="344">
        <v>11</v>
      </c>
      <c r="B105" s="345" t="s">
        <v>558</v>
      </c>
      <c r="C105" s="892">
        <f t="shared" ref="C105:G105" si="43">D95/$L95</f>
        <v>2.0942408376963352E-2</v>
      </c>
      <c r="D105" s="893"/>
      <c r="E105" s="892">
        <f t="shared" si="43"/>
        <v>2.0942408376963352E-2</v>
      </c>
      <c r="F105" s="893"/>
      <c r="G105" s="892">
        <f t="shared" si="43"/>
        <v>0.47382198952879584</v>
      </c>
      <c r="H105" s="893"/>
      <c r="I105" s="892">
        <f>J95/L95</f>
        <v>0.48429319371727747</v>
      </c>
      <c r="J105" s="893"/>
      <c r="K105" s="892"/>
      <c r="L105" s="893"/>
      <c r="M105" s="372"/>
      <c r="N105" s="909"/>
      <c r="P105" s="32"/>
      <c r="Q105" s="32"/>
    </row>
    <row r="106" spans="1:23" outlineLevel="1">
      <c r="A106" s="346"/>
      <c r="B106" s="154"/>
      <c r="C106" s="347"/>
      <c r="D106" s="347"/>
      <c r="E106" s="354">
        <v>7</v>
      </c>
      <c r="F106" s="354">
        <v>16</v>
      </c>
      <c r="G106" s="354">
        <v>22</v>
      </c>
      <c r="H106" s="354">
        <v>30</v>
      </c>
      <c r="I106" s="347"/>
      <c r="J106" s="347"/>
      <c r="K106" s="347"/>
      <c r="L106" s="347"/>
      <c r="M106" s="347"/>
      <c r="N106" s="347"/>
      <c r="O106" s="347"/>
      <c r="P106" s="154"/>
    </row>
    <row r="107" spans="1:23" outlineLevel="1">
      <c r="B107" s="341" t="s">
        <v>549</v>
      </c>
      <c r="C107" s="341"/>
      <c r="D107" s="341"/>
      <c r="E107" s="341" t="s">
        <v>518</v>
      </c>
      <c r="F107" s="341" t="s">
        <v>519</v>
      </c>
      <c r="G107" s="341" t="s">
        <v>520</v>
      </c>
      <c r="H107" s="341" t="s">
        <v>521</v>
      </c>
    </row>
    <row r="108" spans="1:23" ht="12" customHeight="1" outlineLevel="1">
      <c r="B108" s="898" t="s">
        <v>559</v>
      </c>
      <c r="C108" s="900" t="s">
        <v>551</v>
      </c>
      <c r="D108" s="177" t="s">
        <v>166</v>
      </c>
      <c r="E108" s="355">
        <v>1.2E-2</v>
      </c>
      <c r="F108" s="355">
        <v>1E-4</v>
      </c>
      <c r="G108" s="355">
        <v>0.1326</v>
      </c>
      <c r="H108" s="355">
        <v>4.0000000000000001E-3</v>
      </c>
    </row>
    <row r="109" spans="1:23" outlineLevel="1">
      <c r="B109" s="899"/>
      <c r="C109" s="901"/>
      <c r="D109" s="178" t="s">
        <v>167</v>
      </c>
      <c r="E109" s="178">
        <v>0.13200000000000001</v>
      </c>
      <c r="F109" s="178">
        <v>0.2165</v>
      </c>
      <c r="G109" s="178">
        <v>0.93</v>
      </c>
      <c r="H109" s="178">
        <v>0.748</v>
      </c>
      <c r="P109" s="373"/>
    </row>
    <row r="110" spans="1:23" outlineLevel="1">
      <c r="B110" s="899"/>
      <c r="C110" s="902"/>
      <c r="D110" s="177" t="s">
        <v>342</v>
      </c>
      <c r="E110" s="355">
        <v>0.252</v>
      </c>
      <c r="F110" s="355">
        <v>0.43290000000000001</v>
      </c>
      <c r="G110" s="355">
        <v>1.7274</v>
      </c>
      <c r="H110" s="355">
        <v>1.492</v>
      </c>
      <c r="P110" s="373"/>
    </row>
    <row r="111" spans="1:23" outlineLevel="1">
      <c r="B111" s="899"/>
      <c r="C111" s="349" t="s">
        <v>535</v>
      </c>
      <c r="D111" s="268" t="s">
        <v>552</v>
      </c>
      <c r="E111" s="350">
        <f>C100/C101</f>
        <v>6.9280634920634909E-2</v>
      </c>
      <c r="F111" s="350">
        <f>E100/E101</f>
        <v>4.6187089947089949E-2</v>
      </c>
      <c r="G111" s="350">
        <f>G100/G101</f>
        <v>1.039209523809524</v>
      </c>
      <c r="H111" s="350">
        <f>I100/I101</f>
        <v>1.154677248677249</v>
      </c>
      <c r="P111" s="373"/>
    </row>
    <row r="112" spans="1:23" outlineLevel="1">
      <c r="B112" s="899"/>
      <c r="C112" s="349" t="s">
        <v>536</v>
      </c>
      <c r="D112" s="268" t="s">
        <v>553</v>
      </c>
      <c r="E112" s="350">
        <f>D100/C101</f>
        <v>5.5555555555555559E-2</v>
      </c>
      <c r="F112" s="350">
        <f>F100/E101</f>
        <v>5.5555555555555559E-2</v>
      </c>
      <c r="G112" s="350">
        <f>H100/G101</f>
        <v>1.1746031746031746</v>
      </c>
      <c r="H112" s="350">
        <f>J100/I101</f>
        <v>1.2063492063492063</v>
      </c>
      <c r="P112" s="373"/>
    </row>
    <row r="113" spans="1:16" outlineLevel="1"/>
    <row r="114" spans="1:16" outlineLevel="1">
      <c r="P114" s="373"/>
    </row>
    <row r="115" spans="1:16" outlineLevel="1">
      <c r="P115" s="373"/>
    </row>
    <row r="116" spans="1:16" outlineLevel="1"/>
    <row r="117" spans="1:16" outlineLevel="1"/>
    <row r="118" spans="1:16" outlineLevel="1"/>
    <row r="119" spans="1:16" outlineLevel="1"/>
    <row r="120" spans="1:16" outlineLevel="1"/>
    <row r="121" spans="1:16" outlineLevel="1"/>
    <row r="122" spans="1:16" outlineLevel="1"/>
    <row r="123" spans="1:16" outlineLevel="1"/>
    <row r="124" spans="1:16" ht="14.25" customHeight="1" outlineLevel="1"/>
    <row r="125" spans="1:16" outlineLevel="1"/>
    <row r="126" spans="1:16" ht="14.25" outlineLevel="1">
      <c r="A126" s="351"/>
    </row>
    <row r="127" spans="1:16" outlineLevel="1"/>
    <row r="128" spans="1:16" outlineLevel="1"/>
    <row r="129" spans="1:17" outlineLevel="1"/>
    <row r="130" spans="1:17" ht="12" customHeight="1" outlineLevel="1"/>
    <row r="131" spans="1:17" outlineLevel="1"/>
    <row r="132" spans="1:17" outlineLevel="1"/>
    <row r="133" spans="1:17" outlineLevel="1"/>
    <row r="134" spans="1:17" outlineLevel="1"/>
    <row r="135" spans="1:17" outlineLevel="1"/>
    <row r="137" spans="1:17" ht="13.5" customHeight="1">
      <c r="A137" s="331" t="s">
        <v>403</v>
      </c>
    </row>
    <row r="138" spans="1:17" ht="15" customHeight="1" outlineLevel="1">
      <c r="A138" s="894" t="s">
        <v>64</v>
      </c>
      <c r="B138" s="896" t="s">
        <v>530</v>
      </c>
      <c r="C138" s="880" t="s">
        <v>518</v>
      </c>
      <c r="D138" s="881"/>
      <c r="E138" s="880" t="s">
        <v>519</v>
      </c>
      <c r="F138" s="881"/>
      <c r="G138" s="880" t="s">
        <v>520</v>
      </c>
      <c r="H138" s="881"/>
      <c r="I138" s="880" t="s">
        <v>521</v>
      </c>
      <c r="J138" s="881"/>
      <c r="K138" s="880" t="s">
        <v>531</v>
      </c>
      <c r="L138" s="881"/>
      <c r="M138" s="903" t="s">
        <v>532</v>
      </c>
      <c r="N138" s="905" t="s">
        <v>533</v>
      </c>
      <c r="P138" s="920" t="s">
        <v>534</v>
      </c>
      <c r="Q138" s="921"/>
    </row>
    <row r="139" spans="1:17" ht="15" customHeight="1" outlineLevel="1">
      <c r="A139" s="895"/>
      <c r="B139" s="897"/>
      <c r="C139" s="333" t="s">
        <v>535</v>
      </c>
      <c r="D139" s="333" t="s">
        <v>536</v>
      </c>
      <c r="E139" s="334" t="s">
        <v>535</v>
      </c>
      <c r="F139" s="333" t="s">
        <v>536</v>
      </c>
      <c r="G139" s="333" t="s">
        <v>535</v>
      </c>
      <c r="H139" s="333" t="s">
        <v>536</v>
      </c>
      <c r="I139" s="356" t="s">
        <v>535</v>
      </c>
      <c r="J139" s="356" t="s">
        <v>536</v>
      </c>
      <c r="K139" s="333" t="s">
        <v>535</v>
      </c>
      <c r="L139" s="356" t="s">
        <v>536</v>
      </c>
      <c r="M139" s="904"/>
      <c r="N139" s="906"/>
      <c r="P139" s="922"/>
      <c r="Q139" s="923"/>
    </row>
    <row r="140" spans="1:17" ht="15" customHeight="1" outlineLevel="1">
      <c r="A140" s="335">
        <v>1</v>
      </c>
      <c r="B140" s="336" t="s">
        <v>537</v>
      </c>
      <c r="C140" s="337">
        <f>$K140*Q140</f>
        <v>42.273540000000004</v>
      </c>
      <c r="D140" s="338">
        <v>42.4</v>
      </c>
      <c r="E140" s="337">
        <f>$K140*Q142</f>
        <v>63.410310000000003</v>
      </c>
      <c r="F140" s="352">
        <v>63.7</v>
      </c>
      <c r="G140" s="337">
        <f>K140*Q144</f>
        <v>169.09416000000002</v>
      </c>
      <c r="H140" s="353">
        <v>172</v>
      </c>
      <c r="I140" s="337">
        <f>K140*Q146</f>
        <v>147.95739</v>
      </c>
      <c r="J140" s="338">
        <v>161</v>
      </c>
      <c r="K140" s="365">
        <f>I9</f>
        <v>422.73540000000003</v>
      </c>
      <c r="L140" s="342">
        <f t="shared" ref="L140:L144" si="44">D140+F140+H140+J140</f>
        <v>439.1</v>
      </c>
      <c r="M140" s="365">
        <f t="shared" ref="M140:M144" si="45">L140/K140</f>
        <v>1.0387112127349638</v>
      </c>
      <c r="N140" s="366">
        <f>L140/$L$145</f>
        <v>0.82228464419475655</v>
      </c>
      <c r="P140" s="910" t="s">
        <v>518</v>
      </c>
      <c r="Q140" s="915">
        <v>0.1</v>
      </c>
    </row>
    <row r="141" spans="1:17" ht="15" customHeight="1" outlineLevel="1">
      <c r="A141" s="335">
        <v>2</v>
      </c>
      <c r="B141" s="336" t="s">
        <v>538</v>
      </c>
      <c r="C141" s="337">
        <f>$K141*Q140</f>
        <v>4.4387700000000008</v>
      </c>
      <c r="D141" s="338">
        <v>5.3</v>
      </c>
      <c r="E141" s="337">
        <f>K141*Q142</f>
        <v>6.6581549999999998</v>
      </c>
      <c r="F141" s="352">
        <v>7</v>
      </c>
      <c r="G141" s="337">
        <f>K141*Q144</f>
        <v>17.755080000000003</v>
      </c>
      <c r="H141" s="353">
        <v>20</v>
      </c>
      <c r="I141" s="337">
        <f>K141*Q146</f>
        <v>15.535695</v>
      </c>
      <c r="J141" s="338">
        <v>16</v>
      </c>
      <c r="K141" s="365">
        <f t="shared" ref="K141:K144" si="46">I10</f>
        <v>44.387700000000002</v>
      </c>
      <c r="L141" s="342">
        <f t="shared" si="44"/>
        <v>48.3</v>
      </c>
      <c r="M141" s="365">
        <f t="shared" si="45"/>
        <v>1.088139281828074</v>
      </c>
      <c r="N141" s="366">
        <f>L141/$L$145</f>
        <v>9.0449438202247184E-2</v>
      </c>
      <c r="P141" s="911"/>
      <c r="Q141" s="916"/>
    </row>
    <row r="142" spans="1:17" ht="15" customHeight="1" outlineLevel="1">
      <c r="A142" s="335">
        <v>3</v>
      </c>
      <c r="B142" s="336" t="s">
        <v>539</v>
      </c>
      <c r="C142" s="337">
        <f>K142*Q140</f>
        <v>0.99475000000000002</v>
      </c>
      <c r="D142" s="338">
        <v>1.1000000000000001</v>
      </c>
      <c r="E142" s="337">
        <f>K142*Q142</f>
        <v>1.4921249999999999</v>
      </c>
      <c r="F142" s="352">
        <v>1.6</v>
      </c>
      <c r="G142" s="337">
        <f>K142*Q144</f>
        <v>3.9790000000000001</v>
      </c>
      <c r="H142" s="353">
        <v>3.7</v>
      </c>
      <c r="I142" s="337">
        <f>K142*Q146</f>
        <v>3.4816249999999997</v>
      </c>
      <c r="J142" s="338">
        <v>4.2</v>
      </c>
      <c r="K142" s="365">
        <f t="shared" si="46"/>
        <v>9.9474999999999998</v>
      </c>
      <c r="L142" s="342">
        <f t="shared" si="44"/>
        <v>10.600000000000001</v>
      </c>
      <c r="M142" s="365">
        <f t="shared" si="45"/>
        <v>1.0655943704448356</v>
      </c>
      <c r="N142" s="366">
        <f>L142/$L$145</f>
        <v>1.9850187265917606E-2</v>
      </c>
      <c r="P142" s="912" t="s">
        <v>519</v>
      </c>
      <c r="Q142" s="917">
        <v>0.15</v>
      </c>
    </row>
    <row r="143" spans="1:17" ht="15" customHeight="1" outlineLevel="1">
      <c r="A143" s="335">
        <v>4</v>
      </c>
      <c r="B143" s="336" t="s">
        <v>540</v>
      </c>
      <c r="C143" s="337">
        <f>K143*Q140</f>
        <v>1.4920100000000003</v>
      </c>
      <c r="D143" s="338">
        <v>1.6</v>
      </c>
      <c r="E143" s="337">
        <f>K143*Q142</f>
        <v>2.2380150000000003</v>
      </c>
      <c r="F143" s="352">
        <v>2.4</v>
      </c>
      <c r="G143" s="337">
        <f>K143*Q144</f>
        <v>5.9680400000000011</v>
      </c>
      <c r="H143" s="353">
        <v>5.6</v>
      </c>
      <c r="I143" s="337">
        <f>K143*Q146</f>
        <v>5.222035</v>
      </c>
      <c r="J143" s="338">
        <v>6.4</v>
      </c>
      <c r="K143" s="365">
        <f t="shared" si="46"/>
        <v>14.920100000000001</v>
      </c>
      <c r="L143" s="342">
        <f t="shared" si="44"/>
        <v>16</v>
      </c>
      <c r="M143" s="365">
        <f t="shared" si="45"/>
        <v>1.0723788714552851</v>
      </c>
      <c r="N143" s="366">
        <f>L143/$L$145</f>
        <v>2.9962546816479401E-2</v>
      </c>
      <c r="P143" s="911"/>
      <c r="Q143" s="916"/>
    </row>
    <row r="144" spans="1:17" ht="15" customHeight="1" outlineLevel="1">
      <c r="A144" s="335">
        <v>5</v>
      </c>
      <c r="B144" s="336" t="s">
        <v>541</v>
      </c>
      <c r="C144" s="337">
        <f>K144*Q140</f>
        <v>0.99475000000000002</v>
      </c>
      <c r="D144" s="338">
        <v>2.7</v>
      </c>
      <c r="E144" s="337">
        <f>K144*Q142</f>
        <v>1.4921249999999999</v>
      </c>
      <c r="F144" s="352">
        <v>4</v>
      </c>
      <c r="G144" s="337">
        <f>K144*Q144</f>
        <v>3.9790000000000001</v>
      </c>
      <c r="H144" s="353">
        <v>9.3000000000000007</v>
      </c>
      <c r="I144" s="337">
        <f>K144*Q146</f>
        <v>3.4816249999999997</v>
      </c>
      <c r="J144" s="338">
        <v>4</v>
      </c>
      <c r="K144" s="365">
        <f t="shared" si="46"/>
        <v>9.9474999999999998</v>
      </c>
      <c r="L144" s="342">
        <f t="shared" si="44"/>
        <v>20</v>
      </c>
      <c r="M144" s="365">
        <f t="shared" si="45"/>
        <v>2.0105554159336516</v>
      </c>
      <c r="N144" s="366">
        <f>L144/$L$145</f>
        <v>3.7453183520599252E-2</v>
      </c>
      <c r="P144" s="913" t="s">
        <v>520</v>
      </c>
      <c r="Q144" s="917">
        <v>0.4</v>
      </c>
    </row>
    <row r="145" spans="1:19" ht="15" customHeight="1" outlineLevel="1">
      <c r="A145" s="335">
        <v>6</v>
      </c>
      <c r="B145" s="336" t="s">
        <v>555</v>
      </c>
      <c r="C145" s="339">
        <f t="shared" ref="C145:L145" si="47">SUM(C140:C144)</f>
        <v>50.193820000000009</v>
      </c>
      <c r="D145" s="339">
        <f t="shared" si="47"/>
        <v>53.1</v>
      </c>
      <c r="E145" s="339">
        <f t="shared" si="47"/>
        <v>75.290730000000011</v>
      </c>
      <c r="F145" s="339">
        <f t="shared" si="47"/>
        <v>78.7</v>
      </c>
      <c r="G145" s="339">
        <f t="shared" si="47"/>
        <v>200.77528000000004</v>
      </c>
      <c r="H145" s="339">
        <f t="shared" si="47"/>
        <v>210.6</v>
      </c>
      <c r="I145" s="357">
        <f t="shared" si="47"/>
        <v>175.67837000000003</v>
      </c>
      <c r="J145" s="357">
        <f t="shared" si="47"/>
        <v>191.6</v>
      </c>
      <c r="K145" s="367">
        <f t="shared" si="47"/>
        <v>501.93819999999999</v>
      </c>
      <c r="L145" s="368">
        <f t="shared" si="47"/>
        <v>534</v>
      </c>
      <c r="M145" s="365"/>
      <c r="N145" s="366"/>
      <c r="P145" s="914"/>
      <c r="Q145" s="916"/>
    </row>
    <row r="146" spans="1:19" ht="15" customHeight="1" outlineLevel="1">
      <c r="A146" s="340">
        <v>7</v>
      </c>
      <c r="B146" s="341" t="s">
        <v>543</v>
      </c>
      <c r="C146" s="882">
        <f>规模!$C19</f>
        <v>212.17</v>
      </c>
      <c r="D146" s="883"/>
      <c r="E146" s="882">
        <f>规模!$C20</f>
        <v>212.17</v>
      </c>
      <c r="F146" s="883"/>
      <c r="G146" s="882">
        <f>规模!$C21</f>
        <v>212.17</v>
      </c>
      <c r="H146" s="883"/>
      <c r="I146" s="882">
        <f>规模!$C22</f>
        <v>212.17</v>
      </c>
      <c r="J146" s="883"/>
      <c r="K146" s="882">
        <f>I146</f>
        <v>212.17</v>
      </c>
      <c r="L146" s="883"/>
      <c r="M146" s="365"/>
      <c r="N146" s="369"/>
      <c r="P146" s="912" t="s">
        <v>521</v>
      </c>
      <c r="Q146" s="918">
        <v>0.35</v>
      </c>
    </row>
    <row r="147" spans="1:19" s="194" customFormat="1" ht="15" customHeight="1" outlineLevel="1">
      <c r="A147" s="340">
        <v>8</v>
      </c>
      <c r="B147" s="341" t="s">
        <v>556</v>
      </c>
      <c r="C147" s="886">
        <f t="shared" ref="C147:G147" si="48">D145/C145</f>
        <v>1.057899159697349</v>
      </c>
      <c r="D147" s="887"/>
      <c r="E147" s="886">
        <f t="shared" si="48"/>
        <v>1.0452814044969412</v>
      </c>
      <c r="F147" s="887"/>
      <c r="G147" s="886">
        <f t="shared" si="48"/>
        <v>1.0489339125812698</v>
      </c>
      <c r="H147" s="887"/>
      <c r="I147" s="886">
        <f>J145/I145</f>
        <v>1.0906294269465271</v>
      </c>
      <c r="J147" s="887"/>
      <c r="K147" s="886">
        <f>L145/K145</f>
        <v>1.0638759911080686</v>
      </c>
      <c r="L147" s="887"/>
      <c r="M147" s="365"/>
      <c r="N147" s="369"/>
      <c r="P147" s="911"/>
      <c r="Q147" s="919"/>
    </row>
    <row r="148" spans="1:19" s="194" customFormat="1" ht="15" customHeight="1" outlineLevel="1">
      <c r="A148" s="340">
        <v>9</v>
      </c>
      <c r="B148" s="341" t="s">
        <v>545</v>
      </c>
      <c r="C148" s="890">
        <f t="shared" ref="C148:G148" si="49">D145/C145-1</f>
        <v>5.7899159697349045E-2</v>
      </c>
      <c r="D148" s="891"/>
      <c r="E148" s="890">
        <f t="shared" si="49"/>
        <v>4.528140449694118E-2</v>
      </c>
      <c r="F148" s="891"/>
      <c r="G148" s="890">
        <f t="shared" si="49"/>
        <v>4.8933912581269778E-2</v>
      </c>
      <c r="H148" s="891"/>
      <c r="I148" s="890">
        <f>J145/I145-1</f>
        <v>9.0629426946527092E-2</v>
      </c>
      <c r="J148" s="891"/>
      <c r="K148" s="890">
        <f>L145/K145-1</f>
        <v>6.387599110806863E-2</v>
      </c>
      <c r="L148" s="891"/>
      <c r="M148" s="365"/>
      <c r="N148" s="907"/>
      <c r="P148" s="370"/>
      <c r="Q148" s="377"/>
    </row>
    <row r="149" spans="1:19" s="329" customFormat="1" ht="15" customHeight="1" outlineLevel="1">
      <c r="A149" s="340">
        <v>10</v>
      </c>
      <c r="B149" s="343" t="s">
        <v>557</v>
      </c>
      <c r="C149" s="890">
        <f>D145/C145-100%</f>
        <v>5.7899159697349045E-2</v>
      </c>
      <c r="D149" s="891"/>
      <c r="E149" s="890">
        <f>(D145+F145)/(C145+E145)-100%</f>
        <v>5.0328506577104415E-2</v>
      </c>
      <c r="F149" s="891"/>
      <c r="G149" s="890">
        <f>(D145+F145+H145)/(C145+E145+G145)-100%</f>
        <v>4.9470294887359767E-2</v>
      </c>
      <c r="H149" s="891"/>
      <c r="I149" s="890">
        <f>(D145+F145+H145+J145)/(C145+E145+G145+I145)-100%</f>
        <v>6.3875991108068408E-2</v>
      </c>
      <c r="J149" s="891"/>
      <c r="K149" s="890">
        <f>I149</f>
        <v>6.3875991108068408E-2</v>
      </c>
      <c r="L149" s="891"/>
      <c r="M149" s="365"/>
      <c r="N149" s="908"/>
      <c r="P149" s="371"/>
      <c r="Q149" s="378"/>
    </row>
    <row r="150" spans="1:19" s="329" customFormat="1" ht="15" customHeight="1" outlineLevel="1">
      <c r="A150" s="344">
        <v>11</v>
      </c>
      <c r="B150" s="345" t="s">
        <v>558</v>
      </c>
      <c r="C150" s="892">
        <f t="shared" ref="C150:G150" si="50">D140/$L140</f>
        <v>9.656114780232293E-2</v>
      </c>
      <c r="D150" s="893"/>
      <c r="E150" s="892">
        <f t="shared" si="50"/>
        <v>0.14506946025962195</v>
      </c>
      <c r="F150" s="893"/>
      <c r="G150" s="892">
        <f t="shared" si="50"/>
        <v>0.391710316556593</v>
      </c>
      <c r="H150" s="893"/>
      <c r="I150" s="892">
        <f>J140/L140</f>
        <v>0.36665907538146209</v>
      </c>
      <c r="J150" s="893"/>
      <c r="K150" s="892"/>
      <c r="L150" s="893"/>
      <c r="M150" s="372"/>
      <c r="N150" s="909"/>
      <c r="P150" s="32"/>
      <c r="Q150" s="32"/>
    </row>
    <row r="151" spans="1:19" outlineLevel="1">
      <c r="A151" s="346"/>
      <c r="B151" s="154"/>
      <c r="C151" s="347"/>
      <c r="D151" s="347"/>
      <c r="E151" s="354">
        <v>7</v>
      </c>
      <c r="F151" s="354">
        <v>16</v>
      </c>
      <c r="G151" s="354">
        <v>22</v>
      </c>
      <c r="H151" s="354">
        <v>29</v>
      </c>
      <c r="I151" s="347"/>
      <c r="J151" s="347"/>
      <c r="K151" s="347"/>
      <c r="L151" s="347"/>
      <c r="M151" s="347"/>
      <c r="N151" s="347"/>
      <c r="O151" s="347"/>
      <c r="P151" s="154"/>
    </row>
    <row r="152" spans="1:19" outlineLevel="1">
      <c r="B152" s="341" t="s">
        <v>549</v>
      </c>
      <c r="C152" s="341"/>
      <c r="D152" s="341"/>
      <c r="E152" s="341" t="s">
        <v>560</v>
      </c>
      <c r="F152" s="341" t="s">
        <v>561</v>
      </c>
      <c r="G152" s="341" t="s">
        <v>562</v>
      </c>
      <c r="H152" s="341" t="s">
        <v>563</v>
      </c>
    </row>
    <row r="153" spans="1:19" ht="12" customHeight="1" outlineLevel="1">
      <c r="B153" s="898" t="s">
        <v>559</v>
      </c>
      <c r="C153" s="900" t="s">
        <v>551</v>
      </c>
      <c r="D153" s="177" t="s">
        <v>166</v>
      </c>
      <c r="E153" s="355">
        <v>1.2E-2</v>
      </c>
      <c r="F153" s="355">
        <v>1E-4</v>
      </c>
      <c r="G153" s="355">
        <v>0.1326</v>
      </c>
      <c r="H153" s="355">
        <v>0</v>
      </c>
    </row>
    <row r="154" spans="1:19" outlineLevel="1">
      <c r="B154" s="899"/>
      <c r="C154" s="901"/>
      <c r="D154" s="178" t="s">
        <v>167</v>
      </c>
      <c r="E154" s="178">
        <v>0.13200000000000001</v>
      </c>
      <c r="F154" s="178">
        <v>0.2165</v>
      </c>
      <c r="G154" s="178">
        <v>0.93</v>
      </c>
      <c r="H154" s="178">
        <v>0.75</v>
      </c>
      <c r="P154" s="373"/>
    </row>
    <row r="155" spans="1:19" outlineLevel="1">
      <c r="B155" s="899"/>
      <c r="C155" s="902"/>
      <c r="D155" s="177" t="s">
        <v>342</v>
      </c>
      <c r="E155" s="355">
        <v>0.252</v>
      </c>
      <c r="F155" s="355">
        <v>0.43290000000000001</v>
      </c>
      <c r="G155" s="355">
        <v>1.7274</v>
      </c>
      <c r="H155" s="355">
        <v>1.5</v>
      </c>
      <c r="P155" s="373"/>
    </row>
    <row r="156" spans="1:19" outlineLevel="1">
      <c r="B156" s="899"/>
      <c r="C156" s="349" t="s">
        <v>535</v>
      </c>
      <c r="D156" s="268" t="s">
        <v>552</v>
      </c>
      <c r="E156" s="350">
        <f>C145/C146</f>
        <v>0.23657359664420047</v>
      </c>
      <c r="F156" s="350">
        <f>E145/E146</f>
        <v>0.35486039496630067</v>
      </c>
      <c r="G156" s="350">
        <f>G145/G146</f>
        <v>0.94629438657680187</v>
      </c>
      <c r="H156" s="350">
        <f>I145/I146</f>
        <v>0.82800758825470155</v>
      </c>
      <c r="P156" s="373"/>
    </row>
    <row r="157" spans="1:19" outlineLevel="1">
      <c r="B157" s="899"/>
      <c r="C157" s="349" t="s">
        <v>536</v>
      </c>
      <c r="D157" s="268" t="s">
        <v>553</v>
      </c>
      <c r="E157" s="350">
        <f>D145/C146</f>
        <v>0.25027100909647926</v>
      </c>
      <c r="F157" s="350">
        <f>F145/E146</f>
        <v>0.37092897205071407</v>
      </c>
      <c r="G157" s="350">
        <f>H145/G146</f>
        <v>0.99260027336569734</v>
      </c>
      <c r="H157" s="350">
        <f>J145/I146</f>
        <v>0.90304944148560118</v>
      </c>
      <c r="P157" s="373"/>
    </row>
    <row r="158" spans="1:19" outlineLevel="1">
      <c r="O158" s="252" t="s">
        <v>554</v>
      </c>
      <c r="P158" s="252" t="s">
        <v>553</v>
      </c>
      <c r="Q158" s="252" t="s">
        <v>166</v>
      </c>
      <c r="R158" s="252" t="s">
        <v>167</v>
      </c>
      <c r="S158" s="252" t="s">
        <v>342</v>
      </c>
    </row>
    <row r="159" spans="1:19" outlineLevel="1">
      <c r="O159" s="359" t="s">
        <v>518</v>
      </c>
      <c r="P159" s="360">
        <f>C148</f>
        <v>5.7899159697349045E-2</v>
      </c>
      <c r="Q159" s="252">
        <v>-0.3</v>
      </c>
      <c r="R159" s="252">
        <f>项目度量分析计划!$E$48</f>
        <v>4.4999999999999997E-3</v>
      </c>
      <c r="S159" s="252">
        <v>0.3</v>
      </c>
    </row>
    <row r="160" spans="1:19" outlineLevel="1">
      <c r="O160" s="361" t="s">
        <v>519</v>
      </c>
      <c r="P160" s="360">
        <f>E148</f>
        <v>4.528140449694118E-2</v>
      </c>
      <c r="Q160" s="252">
        <v>-0.3</v>
      </c>
      <c r="R160" s="252">
        <f>项目度量分析计划!$E$48</f>
        <v>4.4999999999999997E-3</v>
      </c>
      <c r="S160" s="252">
        <v>0.3</v>
      </c>
    </row>
    <row r="161" spans="1:19" outlineLevel="1">
      <c r="O161" s="362" t="s">
        <v>520</v>
      </c>
      <c r="P161" s="360">
        <f>G148</f>
        <v>4.8933912581269778E-2</v>
      </c>
      <c r="Q161" s="252">
        <v>-0.3</v>
      </c>
      <c r="R161" s="252">
        <f>项目度量分析计划!$E$48</f>
        <v>4.4999999999999997E-3</v>
      </c>
      <c r="S161" s="252">
        <v>0.3</v>
      </c>
    </row>
    <row r="162" spans="1:19" outlineLevel="1">
      <c r="O162" s="361" t="s">
        <v>521</v>
      </c>
      <c r="P162" s="360">
        <f>I148</f>
        <v>9.0629426946527092E-2</v>
      </c>
      <c r="Q162" s="252">
        <v>-0.3</v>
      </c>
      <c r="R162" s="252">
        <f>项目度量分析计划!$E$48</f>
        <v>4.4999999999999997E-3</v>
      </c>
      <c r="S162" s="252">
        <v>0.3</v>
      </c>
    </row>
    <row r="163" spans="1:19" outlineLevel="1"/>
    <row r="164" spans="1:19" outlineLevel="1"/>
    <row r="165" spans="1:19" outlineLevel="1"/>
    <row r="166" spans="1:19" outlineLevel="1"/>
    <row r="167" spans="1:19" outlineLevel="1"/>
    <row r="168" spans="1:19" outlineLevel="1"/>
    <row r="169" spans="1:19" ht="14.25" customHeight="1" outlineLevel="1"/>
    <row r="170" spans="1:19" outlineLevel="1"/>
    <row r="171" spans="1:19" ht="14.25" outlineLevel="1">
      <c r="A171" s="351"/>
    </row>
    <row r="172" spans="1:19" outlineLevel="1"/>
    <row r="173" spans="1:19" outlineLevel="1"/>
    <row r="174" spans="1:19" outlineLevel="1"/>
    <row r="175" spans="1:19" ht="12" customHeight="1" outlineLevel="1"/>
    <row r="176" spans="1:19" outlineLevel="1"/>
    <row r="177" spans="1:17" outlineLevel="1"/>
    <row r="178" spans="1:17" outlineLevel="1"/>
    <row r="179" spans="1:17" outlineLevel="1"/>
    <row r="180" spans="1:17" outlineLevel="1"/>
    <row r="182" spans="1:17" ht="13.5" customHeight="1">
      <c r="A182" s="331" t="s">
        <v>404</v>
      </c>
    </row>
    <row r="183" spans="1:17" ht="15" customHeight="1" outlineLevel="1">
      <c r="A183" s="894" t="s">
        <v>64</v>
      </c>
      <c r="B183" s="896" t="s">
        <v>530</v>
      </c>
      <c r="C183" s="880" t="s">
        <v>518</v>
      </c>
      <c r="D183" s="881"/>
      <c r="E183" s="880" t="s">
        <v>519</v>
      </c>
      <c r="F183" s="881"/>
      <c r="G183" s="880" t="s">
        <v>520</v>
      </c>
      <c r="H183" s="881"/>
      <c r="I183" s="880" t="s">
        <v>521</v>
      </c>
      <c r="J183" s="881"/>
      <c r="K183" s="880" t="s">
        <v>531</v>
      </c>
      <c r="L183" s="881"/>
      <c r="M183" s="903" t="s">
        <v>532</v>
      </c>
      <c r="N183" s="905" t="s">
        <v>533</v>
      </c>
      <c r="P183" s="920" t="s">
        <v>534</v>
      </c>
      <c r="Q183" s="921"/>
    </row>
    <row r="184" spans="1:17" ht="15" customHeight="1" outlineLevel="1">
      <c r="A184" s="895"/>
      <c r="B184" s="897"/>
      <c r="C184" s="333" t="s">
        <v>535</v>
      </c>
      <c r="D184" s="333" t="s">
        <v>536</v>
      </c>
      <c r="E184" s="334" t="s">
        <v>535</v>
      </c>
      <c r="F184" s="333" t="s">
        <v>536</v>
      </c>
      <c r="G184" s="333" t="s">
        <v>535</v>
      </c>
      <c r="H184" s="333" t="s">
        <v>536</v>
      </c>
      <c r="I184" s="356" t="s">
        <v>535</v>
      </c>
      <c r="J184" s="356" t="s">
        <v>536</v>
      </c>
      <c r="K184" s="333" t="s">
        <v>535</v>
      </c>
      <c r="L184" s="356" t="s">
        <v>536</v>
      </c>
      <c r="M184" s="904"/>
      <c r="N184" s="906"/>
      <c r="P184" s="922"/>
      <c r="Q184" s="923"/>
    </row>
    <row r="185" spans="1:17" ht="15" customHeight="1" outlineLevel="1">
      <c r="A185" s="335">
        <v>1</v>
      </c>
      <c r="B185" s="336" t="s">
        <v>537</v>
      </c>
      <c r="C185" s="337">
        <f>$K185*Q185</f>
        <v>51.463440000000006</v>
      </c>
      <c r="D185" s="338">
        <v>54.5</v>
      </c>
      <c r="E185" s="337">
        <f>$K185*Q187</f>
        <v>77.195160000000001</v>
      </c>
      <c r="F185" s="352">
        <v>81.7</v>
      </c>
      <c r="G185" s="337">
        <f>K185*Q189</f>
        <v>180.12204</v>
      </c>
      <c r="H185" s="353">
        <v>190</v>
      </c>
      <c r="I185" s="337">
        <f>K185*Q191</f>
        <v>205.85376000000002</v>
      </c>
      <c r="J185" s="338">
        <v>150</v>
      </c>
      <c r="K185" s="365">
        <f>K9</f>
        <v>514.63440000000003</v>
      </c>
      <c r="L185" s="342">
        <f t="shared" ref="L185:L189" si="51">D185+F185+H185+J185</f>
        <v>476.2</v>
      </c>
      <c r="M185" s="365">
        <f t="shared" ref="M185:M189" si="52">L185/K185</f>
        <v>0.92531707946456743</v>
      </c>
      <c r="N185" s="366">
        <f>L185/$L$145</f>
        <v>0.8917602996254681</v>
      </c>
      <c r="P185" s="910" t="s">
        <v>518</v>
      </c>
      <c r="Q185" s="915">
        <v>0.1</v>
      </c>
    </row>
    <row r="186" spans="1:17" ht="15" customHeight="1" outlineLevel="1">
      <c r="A186" s="335">
        <v>2</v>
      </c>
      <c r="B186" s="336" t="s">
        <v>538</v>
      </c>
      <c r="C186" s="337">
        <f>$K186*Q185</f>
        <v>5.4037200000000007</v>
      </c>
      <c r="D186" s="338">
        <v>5</v>
      </c>
      <c r="E186" s="337">
        <f>K186*Q187</f>
        <v>8.1055799999999998</v>
      </c>
      <c r="F186" s="352">
        <v>2</v>
      </c>
      <c r="G186" s="337">
        <f>K186*Q189</f>
        <v>18.913019999999999</v>
      </c>
      <c r="H186" s="353">
        <v>7.1</v>
      </c>
      <c r="I186" s="337">
        <f>K186*Q191</f>
        <v>21.614880000000003</v>
      </c>
      <c r="J186" s="338">
        <v>15</v>
      </c>
      <c r="K186" s="365">
        <f t="shared" ref="K186:K189" si="53">K10</f>
        <v>54.037200000000006</v>
      </c>
      <c r="L186" s="342">
        <f t="shared" si="51"/>
        <v>29.1</v>
      </c>
      <c r="M186" s="365">
        <f t="shared" si="52"/>
        <v>0.53851790988430193</v>
      </c>
      <c r="N186" s="366">
        <f>L186/$L$145</f>
        <v>5.4494382022471914E-2</v>
      </c>
      <c r="P186" s="911"/>
      <c r="Q186" s="916"/>
    </row>
    <row r="187" spans="1:17" ht="15" customHeight="1" outlineLevel="1">
      <c r="A187" s="335">
        <v>3</v>
      </c>
      <c r="B187" s="336" t="s">
        <v>539</v>
      </c>
      <c r="C187" s="337">
        <f>K187*Q185</f>
        <v>1.2110000000000003</v>
      </c>
      <c r="D187" s="338">
        <v>1.4</v>
      </c>
      <c r="E187" s="337">
        <f>K187*Q187</f>
        <v>1.8165</v>
      </c>
      <c r="F187" s="352">
        <v>2</v>
      </c>
      <c r="G187" s="337">
        <f>K187*Q189</f>
        <v>4.2385000000000002</v>
      </c>
      <c r="H187" s="353">
        <v>4.8</v>
      </c>
      <c r="I187" s="337">
        <f>K187*Q191</f>
        <v>4.8440000000000012</v>
      </c>
      <c r="J187" s="338">
        <v>2</v>
      </c>
      <c r="K187" s="365">
        <f t="shared" si="53"/>
        <v>12.110000000000001</v>
      </c>
      <c r="L187" s="342">
        <f t="shared" si="51"/>
        <v>10.199999999999999</v>
      </c>
      <c r="M187" s="365">
        <f t="shared" si="52"/>
        <v>0.8422791081750618</v>
      </c>
      <c r="N187" s="366">
        <f>L187/$L$145</f>
        <v>1.9101123595505618E-2</v>
      </c>
      <c r="P187" s="912" t="s">
        <v>519</v>
      </c>
      <c r="Q187" s="917">
        <v>0.15</v>
      </c>
    </row>
    <row r="188" spans="1:17" ht="15" customHeight="1" outlineLevel="1">
      <c r="A188" s="335">
        <v>4</v>
      </c>
      <c r="B188" s="336" t="s">
        <v>540</v>
      </c>
      <c r="C188" s="337">
        <f>K188*Q185</f>
        <v>1.8163600000000004</v>
      </c>
      <c r="D188" s="338">
        <v>2</v>
      </c>
      <c r="E188" s="337">
        <f>K188*Q187</f>
        <v>2.7245400000000002</v>
      </c>
      <c r="F188" s="352">
        <v>3.1</v>
      </c>
      <c r="G188" s="337">
        <f>K188*Q189</f>
        <v>6.3572600000000001</v>
      </c>
      <c r="H188" s="353">
        <v>7.1</v>
      </c>
      <c r="I188" s="337">
        <f>K188*Q191</f>
        <v>7.2654400000000017</v>
      </c>
      <c r="J188" s="338">
        <v>4</v>
      </c>
      <c r="K188" s="365">
        <f t="shared" si="53"/>
        <v>18.163600000000002</v>
      </c>
      <c r="L188" s="342">
        <f t="shared" si="51"/>
        <v>16.2</v>
      </c>
      <c r="M188" s="365">
        <f t="shared" si="52"/>
        <v>0.89189367746481962</v>
      </c>
      <c r="N188" s="366">
        <f>L188/$L$145</f>
        <v>3.0337078651685393E-2</v>
      </c>
      <c r="P188" s="911"/>
      <c r="Q188" s="916"/>
    </row>
    <row r="189" spans="1:17" ht="15" customHeight="1" outlineLevel="1">
      <c r="A189" s="335">
        <v>5</v>
      </c>
      <c r="B189" s="336" t="s">
        <v>541</v>
      </c>
      <c r="C189" s="337">
        <f>K189*Q185</f>
        <v>1.2110000000000003</v>
      </c>
      <c r="D189" s="338">
        <v>3.4</v>
      </c>
      <c r="E189" s="337">
        <f>K189*Q187</f>
        <v>1.8165</v>
      </c>
      <c r="F189" s="352">
        <v>5.0999999999999996</v>
      </c>
      <c r="G189" s="337">
        <f>K189*Q189</f>
        <v>4.2385000000000002</v>
      </c>
      <c r="H189" s="353">
        <v>11.9</v>
      </c>
      <c r="I189" s="337">
        <f>K189*Q191</f>
        <v>4.8440000000000012</v>
      </c>
      <c r="J189" s="338">
        <v>2</v>
      </c>
      <c r="K189" s="365">
        <f t="shared" si="53"/>
        <v>12.110000000000001</v>
      </c>
      <c r="L189" s="342">
        <f t="shared" si="51"/>
        <v>22.4</v>
      </c>
      <c r="M189" s="365">
        <f t="shared" si="52"/>
        <v>1.8497109826589593</v>
      </c>
      <c r="N189" s="366">
        <f>L189/$L$145</f>
        <v>4.1947565543071157E-2</v>
      </c>
      <c r="P189" s="913" t="s">
        <v>520</v>
      </c>
      <c r="Q189" s="917">
        <v>0.35</v>
      </c>
    </row>
    <row r="190" spans="1:17" ht="15" customHeight="1" outlineLevel="1">
      <c r="A190" s="335">
        <v>6</v>
      </c>
      <c r="B190" s="336" t="s">
        <v>555</v>
      </c>
      <c r="C190" s="339">
        <f t="shared" ref="C190:L190" si="54">SUM(C185:C189)</f>
        <v>61.105520000000006</v>
      </c>
      <c r="D190" s="339">
        <f t="shared" si="54"/>
        <v>66.3</v>
      </c>
      <c r="E190" s="339">
        <f t="shared" si="54"/>
        <v>91.658280000000019</v>
      </c>
      <c r="F190" s="339">
        <f t="shared" si="54"/>
        <v>93.899999999999991</v>
      </c>
      <c r="G190" s="339">
        <f t="shared" si="54"/>
        <v>213.86931999999996</v>
      </c>
      <c r="H190" s="339">
        <f t="shared" si="54"/>
        <v>220.9</v>
      </c>
      <c r="I190" s="357">
        <f t="shared" si="54"/>
        <v>244.42208000000002</v>
      </c>
      <c r="J190" s="357">
        <f t="shared" si="54"/>
        <v>173</v>
      </c>
      <c r="K190" s="367">
        <f t="shared" si="54"/>
        <v>611.05520000000001</v>
      </c>
      <c r="L190" s="368">
        <f t="shared" si="54"/>
        <v>554.1</v>
      </c>
      <c r="M190" s="365"/>
      <c r="N190" s="366"/>
      <c r="P190" s="914"/>
      <c r="Q190" s="916"/>
    </row>
    <row r="191" spans="1:17" ht="15" customHeight="1" outlineLevel="1">
      <c r="A191" s="340">
        <v>7</v>
      </c>
      <c r="B191" s="341" t="s">
        <v>543</v>
      </c>
      <c r="C191" s="882">
        <f>规模!$C23</f>
        <v>272.35000000000002</v>
      </c>
      <c r="D191" s="883"/>
      <c r="E191" s="882">
        <f>规模!$C23</f>
        <v>272.35000000000002</v>
      </c>
      <c r="F191" s="883"/>
      <c r="G191" s="882">
        <f>规模!$C23</f>
        <v>272.35000000000002</v>
      </c>
      <c r="H191" s="883"/>
      <c r="I191" s="882">
        <f>规模!$C23</f>
        <v>272.35000000000002</v>
      </c>
      <c r="J191" s="883"/>
      <c r="K191" s="882">
        <f>规模!$C23</f>
        <v>272.35000000000002</v>
      </c>
      <c r="L191" s="883"/>
      <c r="M191" s="365"/>
      <c r="N191" s="369"/>
      <c r="P191" s="912" t="s">
        <v>521</v>
      </c>
      <c r="Q191" s="918">
        <v>0.4</v>
      </c>
    </row>
    <row r="192" spans="1:17" s="194" customFormat="1" ht="15" customHeight="1" outlineLevel="1">
      <c r="A192" s="340">
        <v>8</v>
      </c>
      <c r="B192" s="341" t="s">
        <v>556</v>
      </c>
      <c r="C192" s="886">
        <f t="shared" ref="C192" si="55">D190/C190</f>
        <v>1.0850083593102553</v>
      </c>
      <c r="D192" s="887"/>
      <c r="E192" s="886">
        <f t="shared" ref="E192" si="56">F190/E190</f>
        <v>1.0244573648992756</v>
      </c>
      <c r="F192" s="887"/>
      <c r="G192" s="886">
        <f t="shared" ref="G192" si="57">H190/G190</f>
        <v>1.032873719334779</v>
      </c>
      <c r="H192" s="887"/>
      <c r="I192" s="886">
        <f>J190/I190</f>
        <v>0.70779202926347728</v>
      </c>
      <c r="J192" s="887"/>
      <c r="K192" s="886">
        <f>L190/K190</f>
        <v>0.90679205413848052</v>
      </c>
      <c r="L192" s="887"/>
      <c r="M192" s="365"/>
      <c r="N192" s="369"/>
      <c r="P192" s="911"/>
      <c r="Q192" s="919"/>
    </row>
    <row r="193" spans="1:18" s="194" customFormat="1" ht="15" customHeight="1" outlineLevel="1">
      <c r="A193" s="340">
        <v>9</v>
      </c>
      <c r="B193" s="341" t="s">
        <v>545</v>
      </c>
      <c r="C193" s="890">
        <f t="shared" ref="C193" si="58">D190/C190-1</f>
        <v>8.5008359310255299E-2</v>
      </c>
      <c r="D193" s="891"/>
      <c r="E193" s="890">
        <f t="shared" ref="E193" si="59">F190/E190-1</f>
        <v>2.4457364899275635E-2</v>
      </c>
      <c r="F193" s="891"/>
      <c r="G193" s="890">
        <f t="shared" ref="G193" si="60">H190/G190-1</f>
        <v>3.2873719334779006E-2</v>
      </c>
      <c r="H193" s="891"/>
      <c r="I193" s="890">
        <f>J190/I190-1</f>
        <v>-0.29220797073652272</v>
      </c>
      <c r="J193" s="891"/>
      <c r="K193" s="890">
        <f>L190/K190-1</f>
        <v>-9.3207945861519481E-2</v>
      </c>
      <c r="L193" s="891"/>
      <c r="M193" s="365"/>
      <c r="N193" s="907"/>
      <c r="P193" s="370"/>
      <c r="Q193" s="377"/>
    </row>
    <row r="194" spans="1:18" s="329" customFormat="1" ht="15" customHeight="1" outlineLevel="1">
      <c r="A194" s="340">
        <v>10</v>
      </c>
      <c r="B194" s="343" t="s">
        <v>557</v>
      </c>
      <c r="C194" s="890">
        <f>D190/C190-100%</f>
        <v>8.5008359310255299E-2</v>
      </c>
      <c r="D194" s="891"/>
      <c r="E194" s="890">
        <f>(D190+F190)/(C190+E190)-100%</f>
        <v>4.8677762663667412E-2</v>
      </c>
      <c r="F194" s="891"/>
      <c r="G194" s="890">
        <f>(D190+F190+H190)/(C190+E190+G190)-100%</f>
        <v>3.9458737388482712E-2</v>
      </c>
      <c r="H194" s="891"/>
      <c r="I194" s="890">
        <f>(D190+F190+H190+J190)/(C190+E190+G190+I190)-100%</f>
        <v>-9.3207945861519481E-2</v>
      </c>
      <c r="J194" s="891"/>
      <c r="K194" s="890">
        <f>I194</f>
        <v>-9.3207945861519481E-2</v>
      </c>
      <c r="L194" s="891"/>
      <c r="M194" s="365"/>
      <c r="N194" s="908"/>
      <c r="P194" s="371"/>
      <c r="Q194" s="378"/>
    </row>
    <row r="195" spans="1:18" s="329" customFormat="1" ht="15" customHeight="1" outlineLevel="1">
      <c r="A195" s="344">
        <v>11</v>
      </c>
      <c r="B195" s="345" t="s">
        <v>558</v>
      </c>
      <c r="C195" s="892">
        <f t="shared" ref="C195" si="61">D185/$L185</f>
        <v>0.11444771104577908</v>
      </c>
      <c r="D195" s="893"/>
      <c r="E195" s="892">
        <f t="shared" ref="E195" si="62">F185/$L185</f>
        <v>0.17156656866862663</v>
      </c>
      <c r="F195" s="893"/>
      <c r="G195" s="892">
        <f t="shared" ref="G195" si="63">H185/$L185</f>
        <v>0.39899202015959684</v>
      </c>
      <c r="H195" s="893"/>
      <c r="I195" s="892">
        <f>J185/L185</f>
        <v>0.31499370012599748</v>
      </c>
      <c r="J195" s="893"/>
      <c r="K195" s="892"/>
      <c r="L195" s="893"/>
      <c r="M195" s="372"/>
      <c r="N195" s="909"/>
      <c r="P195" s="32"/>
      <c r="Q195" s="32"/>
    </row>
    <row r="196" spans="1:18" outlineLevel="1">
      <c r="A196" s="346"/>
      <c r="B196" s="154"/>
      <c r="C196" s="347"/>
      <c r="D196" s="347"/>
      <c r="E196" s="354">
        <v>7</v>
      </c>
      <c r="F196" s="354">
        <v>15</v>
      </c>
      <c r="G196" s="354">
        <v>22</v>
      </c>
      <c r="H196" s="354">
        <v>29</v>
      </c>
      <c r="I196" s="347"/>
      <c r="J196" s="347"/>
      <c r="K196" s="347"/>
      <c r="L196" s="347"/>
      <c r="M196" s="347"/>
      <c r="N196" s="347"/>
      <c r="O196" s="347"/>
      <c r="P196" s="154"/>
    </row>
    <row r="197" spans="1:18" outlineLevel="1">
      <c r="B197" s="341" t="s">
        <v>549</v>
      </c>
      <c r="C197" s="341"/>
      <c r="D197" s="341"/>
      <c r="E197" s="341" t="s">
        <v>560</v>
      </c>
      <c r="F197" s="341" t="s">
        <v>561</v>
      </c>
      <c r="G197" s="341" t="s">
        <v>562</v>
      </c>
      <c r="H197" s="341" t="s">
        <v>563</v>
      </c>
    </row>
    <row r="198" spans="1:18" ht="12" customHeight="1" outlineLevel="1">
      <c r="B198" s="898" t="s">
        <v>559</v>
      </c>
      <c r="C198" s="900" t="s">
        <v>551</v>
      </c>
      <c r="D198" s="177" t="s">
        <v>166</v>
      </c>
      <c r="E198" s="355">
        <v>1.2E-2</v>
      </c>
      <c r="F198" s="355">
        <v>1E-4</v>
      </c>
      <c r="G198" s="355">
        <v>8.2000000000000007E-3</v>
      </c>
      <c r="H198" s="355">
        <v>0</v>
      </c>
    </row>
    <row r="199" spans="1:18" outlineLevel="1">
      <c r="B199" s="899"/>
      <c r="C199" s="901"/>
      <c r="D199" s="178" t="s">
        <v>167</v>
      </c>
      <c r="E199" s="178">
        <v>0.13200000000000001</v>
      </c>
      <c r="F199" s="178">
        <v>0.223</v>
      </c>
      <c r="G199" s="178">
        <v>0.92110000000000003</v>
      </c>
      <c r="H199" s="178">
        <v>0.75</v>
      </c>
      <c r="P199" s="373"/>
    </row>
    <row r="200" spans="1:18" outlineLevel="1">
      <c r="B200" s="899"/>
      <c r="C200" s="902"/>
      <c r="D200" s="177" t="s">
        <v>342</v>
      </c>
      <c r="E200" s="355">
        <v>0.252</v>
      </c>
      <c r="F200" s="355">
        <v>0.44590000000000002</v>
      </c>
      <c r="G200" s="355">
        <v>1.8340000000000001</v>
      </c>
      <c r="H200" s="355">
        <v>1.5</v>
      </c>
      <c r="P200" s="373"/>
    </row>
    <row r="201" spans="1:18" outlineLevel="1">
      <c r="B201" s="899"/>
      <c r="C201" s="349" t="s">
        <v>535</v>
      </c>
      <c r="D201" s="268" t="s">
        <v>552</v>
      </c>
      <c r="E201" s="350">
        <f>C190/C191</f>
        <v>0.2243639434551129</v>
      </c>
      <c r="F201" s="350">
        <f>E190/E191</f>
        <v>0.33654591518266941</v>
      </c>
      <c r="G201" s="350">
        <f>G190/G191</f>
        <v>0.78527380209289499</v>
      </c>
      <c r="H201" s="350">
        <f>I190/I191</f>
        <v>0.89745577382045161</v>
      </c>
      <c r="P201" s="373"/>
    </row>
    <row r="202" spans="1:18" outlineLevel="1">
      <c r="B202" s="899"/>
      <c r="C202" s="349" t="s">
        <v>536</v>
      </c>
      <c r="D202" s="268" t="s">
        <v>553</v>
      </c>
      <c r="E202" s="350">
        <f>D190/C191</f>
        <v>0.24343675417661095</v>
      </c>
      <c r="F202" s="350">
        <f>F190/E191</f>
        <v>0.34477694143565257</v>
      </c>
      <c r="G202" s="350">
        <f>H190/G191</f>
        <v>0.81108867266385165</v>
      </c>
      <c r="H202" s="350">
        <f>J190/I191</f>
        <v>0.63521204332660175</v>
      </c>
      <c r="P202" s="373"/>
    </row>
    <row r="203" spans="1:18" outlineLevel="1"/>
    <row r="204" spans="1:18" outlineLevel="1">
      <c r="P204" s="373"/>
    </row>
    <row r="205" spans="1:18" outlineLevel="1">
      <c r="N205" s="252" t="s">
        <v>554</v>
      </c>
      <c r="O205" s="252" t="s">
        <v>553</v>
      </c>
      <c r="P205" s="252" t="s">
        <v>166</v>
      </c>
      <c r="Q205" s="252" t="s">
        <v>167</v>
      </c>
      <c r="R205" s="252" t="s">
        <v>342</v>
      </c>
    </row>
    <row r="206" spans="1:18" outlineLevel="1">
      <c r="N206" s="359" t="s">
        <v>518</v>
      </c>
      <c r="O206" s="360">
        <f>C193</f>
        <v>8.5008359310255299E-2</v>
      </c>
      <c r="P206" s="252">
        <v>-0.3</v>
      </c>
      <c r="Q206" s="252">
        <f>项目度量分析计划!$E$48</f>
        <v>4.4999999999999997E-3</v>
      </c>
      <c r="R206" s="252">
        <v>0.3</v>
      </c>
    </row>
    <row r="207" spans="1:18" outlineLevel="1">
      <c r="N207" s="361" t="s">
        <v>519</v>
      </c>
      <c r="O207" s="360">
        <f>E193</f>
        <v>2.4457364899275635E-2</v>
      </c>
      <c r="P207" s="252">
        <v>-0.3</v>
      </c>
      <c r="Q207" s="252">
        <f>项目度量分析计划!$E$48</f>
        <v>4.4999999999999997E-3</v>
      </c>
      <c r="R207" s="252">
        <v>0.3</v>
      </c>
    </row>
    <row r="208" spans="1:18" outlineLevel="1">
      <c r="N208" s="362" t="s">
        <v>520</v>
      </c>
      <c r="O208" s="360">
        <f>G193</f>
        <v>3.2873719334779006E-2</v>
      </c>
      <c r="P208" s="252">
        <v>-0.3</v>
      </c>
      <c r="Q208" s="252">
        <f>项目度量分析计划!$E$48</f>
        <v>4.4999999999999997E-3</v>
      </c>
      <c r="R208" s="252">
        <v>0.3</v>
      </c>
    </row>
    <row r="209" spans="1:18" outlineLevel="1">
      <c r="N209" s="361" t="s">
        <v>521</v>
      </c>
      <c r="O209" s="360">
        <f>I193</f>
        <v>-0.29220797073652272</v>
      </c>
      <c r="P209" s="252">
        <v>-0.3</v>
      </c>
      <c r="Q209" s="252">
        <f>项目度量分析计划!$E$48</f>
        <v>4.4999999999999997E-3</v>
      </c>
      <c r="R209" s="252">
        <v>0.3</v>
      </c>
    </row>
    <row r="210" spans="1:18" outlineLevel="1"/>
    <row r="211" spans="1:18" outlineLevel="1"/>
    <row r="212" spans="1:18" outlineLevel="1"/>
    <row r="213" spans="1:18" outlineLevel="1"/>
    <row r="214" spans="1:18" ht="14.25" customHeight="1" outlineLevel="1"/>
    <row r="215" spans="1:18" outlineLevel="1"/>
    <row r="216" spans="1:18" ht="14.25" outlineLevel="1">
      <c r="A216" s="351"/>
    </row>
    <row r="217" spans="1:18" outlineLevel="1"/>
    <row r="218" spans="1:18" outlineLevel="1"/>
    <row r="219" spans="1:18" outlineLevel="1"/>
    <row r="220" spans="1:18" ht="12" customHeight="1" outlineLevel="1"/>
    <row r="221" spans="1:18" outlineLevel="1"/>
    <row r="222" spans="1:18" outlineLevel="1"/>
    <row r="223" spans="1:18" outlineLevel="1"/>
    <row r="224" spans="1:18" outlineLevel="1"/>
    <row r="225" spans="1:17" outlineLevel="1"/>
    <row r="227" spans="1:17" ht="13.5" customHeight="1">
      <c r="A227" s="331" t="s">
        <v>405</v>
      </c>
    </row>
    <row r="228" spans="1:17" ht="15" customHeight="1" outlineLevel="1">
      <c r="A228" s="894" t="s">
        <v>64</v>
      </c>
      <c r="B228" s="896" t="s">
        <v>530</v>
      </c>
      <c r="C228" s="880" t="s">
        <v>518</v>
      </c>
      <c r="D228" s="881"/>
      <c r="E228" s="880" t="s">
        <v>519</v>
      </c>
      <c r="F228" s="881"/>
      <c r="G228" s="880" t="s">
        <v>520</v>
      </c>
      <c r="H228" s="881"/>
      <c r="I228" s="880" t="s">
        <v>521</v>
      </c>
      <c r="J228" s="881"/>
      <c r="K228" s="880" t="s">
        <v>531</v>
      </c>
      <c r="L228" s="881"/>
      <c r="M228" s="903" t="s">
        <v>532</v>
      </c>
      <c r="N228" s="905" t="s">
        <v>533</v>
      </c>
      <c r="P228" s="920" t="s">
        <v>534</v>
      </c>
      <c r="Q228" s="921"/>
    </row>
    <row r="229" spans="1:17" ht="15" customHeight="1" outlineLevel="1">
      <c r="A229" s="895"/>
      <c r="B229" s="897"/>
      <c r="C229" s="333" t="s">
        <v>535</v>
      </c>
      <c r="D229" s="333" t="s">
        <v>536</v>
      </c>
      <c r="E229" s="334" t="s">
        <v>535</v>
      </c>
      <c r="F229" s="333" t="s">
        <v>536</v>
      </c>
      <c r="G229" s="333" t="s">
        <v>535</v>
      </c>
      <c r="H229" s="333" t="s">
        <v>536</v>
      </c>
      <c r="I229" s="356" t="s">
        <v>535</v>
      </c>
      <c r="J229" s="356" t="s">
        <v>536</v>
      </c>
      <c r="K229" s="333" t="s">
        <v>535</v>
      </c>
      <c r="L229" s="356" t="s">
        <v>536</v>
      </c>
      <c r="M229" s="904"/>
      <c r="N229" s="906"/>
      <c r="P229" s="922"/>
      <c r="Q229" s="923"/>
    </row>
    <row r="230" spans="1:17" ht="15" customHeight="1" outlineLevel="1">
      <c r="A230" s="335">
        <v>1</v>
      </c>
      <c r="B230" s="336" t="s">
        <v>537</v>
      </c>
      <c r="C230" s="337">
        <f>$K230*Q230</f>
        <v>20.217780000000001</v>
      </c>
      <c r="D230" s="338"/>
      <c r="E230" s="337">
        <f>$K230*Q232</f>
        <v>20.217780000000001</v>
      </c>
      <c r="F230" s="352"/>
      <c r="G230" s="337">
        <f>K230*Q234</f>
        <v>90.980009999999993</v>
      </c>
      <c r="H230" s="353"/>
      <c r="I230" s="337">
        <f>K230*Q236</f>
        <v>70.762229999999988</v>
      </c>
      <c r="J230" s="338"/>
      <c r="K230" s="365">
        <f>M9</f>
        <v>202.17779999999999</v>
      </c>
      <c r="L230" s="342">
        <f t="shared" ref="L230:L234" si="64">D230+F230+H230+J230</f>
        <v>0</v>
      </c>
      <c r="M230" s="365">
        <f t="shared" ref="M230:M234" si="65">L230/K230</f>
        <v>0</v>
      </c>
      <c r="N230" s="366">
        <f>L230/$L$145</f>
        <v>0</v>
      </c>
      <c r="P230" s="910" t="s">
        <v>518</v>
      </c>
      <c r="Q230" s="915">
        <v>0.1</v>
      </c>
    </row>
    <row r="231" spans="1:17" ht="15" customHeight="1" outlineLevel="1">
      <c r="A231" s="335">
        <v>2</v>
      </c>
      <c r="B231" s="336" t="s">
        <v>538</v>
      </c>
      <c r="C231" s="337">
        <f>$K231*Q230</f>
        <v>2.1228899999999999</v>
      </c>
      <c r="D231" s="338"/>
      <c r="E231" s="337">
        <f>K231*Q232</f>
        <v>2.1228899999999999</v>
      </c>
      <c r="F231" s="352"/>
      <c r="G231" s="337">
        <f>K231*Q234</f>
        <v>9.5530050000000006</v>
      </c>
      <c r="H231" s="353"/>
      <c r="I231" s="337">
        <f>K231*Q236</f>
        <v>7.4301149999999989</v>
      </c>
      <c r="J231" s="338"/>
      <c r="K231" s="365">
        <f t="shared" ref="K231:K234" si="66">M10</f>
        <v>21.228899999999999</v>
      </c>
      <c r="L231" s="342">
        <f t="shared" si="64"/>
        <v>0</v>
      </c>
      <c r="M231" s="365">
        <f t="shared" si="65"/>
        <v>0</v>
      </c>
      <c r="N231" s="366">
        <f>L231/$L$145</f>
        <v>0</v>
      </c>
      <c r="P231" s="911"/>
      <c r="Q231" s="916"/>
    </row>
    <row r="232" spans="1:17" ht="15" customHeight="1" outlineLevel="1">
      <c r="A232" s="335">
        <v>3</v>
      </c>
      <c r="B232" s="336" t="s">
        <v>539</v>
      </c>
      <c r="C232" s="337">
        <f>K232*Q230</f>
        <v>0.47575000000000006</v>
      </c>
      <c r="D232" s="338"/>
      <c r="E232" s="337">
        <f>K232*Q232</f>
        <v>0.47575000000000006</v>
      </c>
      <c r="F232" s="352"/>
      <c r="G232" s="337">
        <f>K232*Q234</f>
        <v>2.1408750000000003</v>
      </c>
      <c r="H232" s="353"/>
      <c r="I232" s="337">
        <f>K232*Q236</f>
        <v>1.665125</v>
      </c>
      <c r="J232" s="338"/>
      <c r="K232" s="365">
        <f t="shared" si="66"/>
        <v>4.7575000000000003</v>
      </c>
      <c r="L232" s="342">
        <f t="shared" si="64"/>
        <v>0</v>
      </c>
      <c r="M232" s="365">
        <f t="shared" si="65"/>
        <v>0</v>
      </c>
      <c r="N232" s="366">
        <f>L232/$L$145</f>
        <v>0</v>
      </c>
      <c r="P232" s="912" t="s">
        <v>519</v>
      </c>
      <c r="Q232" s="917">
        <v>0.1</v>
      </c>
    </row>
    <row r="233" spans="1:17" ht="15" customHeight="1" outlineLevel="1">
      <c r="A233" s="335">
        <v>4</v>
      </c>
      <c r="B233" s="336" t="s">
        <v>540</v>
      </c>
      <c r="C233" s="337">
        <f>K233*Q230</f>
        <v>0.71357000000000015</v>
      </c>
      <c r="D233" s="338"/>
      <c r="E233" s="337">
        <f>K233*Q232</f>
        <v>0.71357000000000015</v>
      </c>
      <c r="F233" s="352"/>
      <c r="G233" s="337">
        <f>K233*Q234</f>
        <v>3.2110650000000005</v>
      </c>
      <c r="H233" s="353"/>
      <c r="I233" s="337">
        <f>K233*Q236</f>
        <v>2.4974950000000002</v>
      </c>
      <c r="J233" s="338"/>
      <c r="K233" s="365">
        <f t="shared" si="66"/>
        <v>7.1357000000000008</v>
      </c>
      <c r="L233" s="342">
        <f t="shared" si="64"/>
        <v>0</v>
      </c>
      <c r="M233" s="365">
        <f t="shared" si="65"/>
        <v>0</v>
      </c>
      <c r="N233" s="366">
        <f>L233/$L$145</f>
        <v>0</v>
      </c>
      <c r="P233" s="911"/>
      <c r="Q233" s="916"/>
    </row>
    <row r="234" spans="1:17" ht="15" customHeight="1" outlineLevel="1">
      <c r="A234" s="335">
        <v>5</v>
      </c>
      <c r="B234" s="336" t="s">
        <v>541</v>
      </c>
      <c r="C234" s="337">
        <f>K234*Q230</f>
        <v>0.47575000000000006</v>
      </c>
      <c r="D234" s="338"/>
      <c r="E234" s="337">
        <f>K234*Q232</f>
        <v>0.47575000000000006</v>
      </c>
      <c r="F234" s="352"/>
      <c r="G234" s="337">
        <f>K234*Q234</f>
        <v>2.1408750000000003</v>
      </c>
      <c r="H234" s="353"/>
      <c r="I234" s="337">
        <f>K234*Q236</f>
        <v>1.665125</v>
      </c>
      <c r="J234" s="338"/>
      <c r="K234" s="365">
        <f t="shared" si="66"/>
        <v>4.7575000000000003</v>
      </c>
      <c r="L234" s="342">
        <f t="shared" si="64"/>
        <v>0</v>
      </c>
      <c r="M234" s="365">
        <f t="shared" si="65"/>
        <v>0</v>
      </c>
      <c r="N234" s="366">
        <f>L234/$L$145</f>
        <v>0</v>
      </c>
      <c r="P234" s="913" t="s">
        <v>520</v>
      </c>
      <c r="Q234" s="917">
        <v>0.45</v>
      </c>
    </row>
    <row r="235" spans="1:17" ht="15" customHeight="1" outlineLevel="1">
      <c r="A235" s="335">
        <v>6</v>
      </c>
      <c r="B235" s="336" t="s">
        <v>555</v>
      </c>
      <c r="C235" s="339">
        <f t="shared" ref="C235:L235" si="67">SUM(C230:C234)</f>
        <v>24.005740000000007</v>
      </c>
      <c r="D235" s="339">
        <f t="shared" si="67"/>
        <v>0</v>
      </c>
      <c r="E235" s="339">
        <f t="shared" si="67"/>
        <v>24.005740000000007</v>
      </c>
      <c r="F235" s="339">
        <f t="shared" si="67"/>
        <v>0</v>
      </c>
      <c r="G235" s="339">
        <f t="shared" si="67"/>
        <v>108.02582999999998</v>
      </c>
      <c r="H235" s="339">
        <f t="shared" si="67"/>
        <v>0</v>
      </c>
      <c r="I235" s="357">
        <f t="shared" si="67"/>
        <v>84.020089999999996</v>
      </c>
      <c r="J235" s="357">
        <f t="shared" si="67"/>
        <v>0</v>
      </c>
      <c r="K235" s="367">
        <f t="shared" si="67"/>
        <v>240.0574</v>
      </c>
      <c r="L235" s="368">
        <f t="shared" si="67"/>
        <v>0</v>
      </c>
      <c r="M235" s="365"/>
      <c r="N235" s="366"/>
      <c r="P235" s="914"/>
      <c r="Q235" s="916"/>
    </row>
    <row r="236" spans="1:17" ht="15" customHeight="1" outlineLevel="1">
      <c r="A236" s="340">
        <v>7</v>
      </c>
      <c r="B236" s="341" t="s">
        <v>543</v>
      </c>
      <c r="C236" s="882">
        <f>规模!$C123</f>
        <v>0</v>
      </c>
      <c r="D236" s="883"/>
      <c r="E236" s="882">
        <f>规模!$C124</f>
        <v>0</v>
      </c>
      <c r="F236" s="883"/>
      <c r="G236" s="882">
        <f>规模!$C125</f>
        <v>0</v>
      </c>
      <c r="H236" s="883"/>
      <c r="I236" s="882">
        <f>规模!$C126</f>
        <v>0</v>
      </c>
      <c r="J236" s="883"/>
      <c r="K236" s="882">
        <f>I236</f>
        <v>0</v>
      </c>
      <c r="L236" s="883"/>
      <c r="M236" s="365"/>
      <c r="N236" s="369"/>
      <c r="P236" s="912" t="s">
        <v>521</v>
      </c>
      <c r="Q236" s="918">
        <v>0.35</v>
      </c>
    </row>
    <row r="237" spans="1:17" s="194" customFormat="1" ht="15" customHeight="1" outlineLevel="1">
      <c r="A237" s="340">
        <v>8</v>
      </c>
      <c r="B237" s="341" t="s">
        <v>556</v>
      </c>
      <c r="C237" s="886">
        <f t="shared" ref="C237" si="68">D235/C235</f>
        <v>0</v>
      </c>
      <c r="D237" s="887"/>
      <c r="E237" s="886">
        <f t="shared" ref="E237" si="69">F235/E235</f>
        <v>0</v>
      </c>
      <c r="F237" s="887"/>
      <c r="G237" s="886">
        <f t="shared" ref="G237" si="70">H235/G235</f>
        <v>0</v>
      </c>
      <c r="H237" s="887"/>
      <c r="I237" s="886">
        <f>J235/I235</f>
        <v>0</v>
      </c>
      <c r="J237" s="887"/>
      <c r="K237" s="886">
        <f>L235/K235</f>
        <v>0</v>
      </c>
      <c r="L237" s="887"/>
      <c r="M237" s="365"/>
      <c r="N237" s="369"/>
      <c r="P237" s="911"/>
      <c r="Q237" s="919"/>
    </row>
    <row r="238" spans="1:17" s="194" customFormat="1" ht="15" customHeight="1" outlineLevel="1">
      <c r="A238" s="340">
        <v>9</v>
      </c>
      <c r="B238" s="341" t="s">
        <v>545</v>
      </c>
      <c r="C238" s="890">
        <f t="shared" ref="C238" si="71">D235/C235-1</f>
        <v>-1</v>
      </c>
      <c r="D238" s="891"/>
      <c r="E238" s="890">
        <f t="shared" ref="E238" si="72">F235/E235-1</f>
        <v>-1</v>
      </c>
      <c r="F238" s="891"/>
      <c r="G238" s="890">
        <f t="shared" ref="G238" si="73">H235/G235-1</f>
        <v>-1</v>
      </c>
      <c r="H238" s="891"/>
      <c r="I238" s="890">
        <f>J235/I235-1</f>
        <v>-1</v>
      </c>
      <c r="J238" s="891"/>
      <c r="K238" s="890">
        <f>L235/K235-1</f>
        <v>-1</v>
      </c>
      <c r="L238" s="891"/>
      <c r="M238" s="365"/>
      <c r="N238" s="907"/>
      <c r="P238" s="370"/>
      <c r="Q238" s="377"/>
    </row>
    <row r="239" spans="1:17" s="329" customFormat="1" ht="15" customHeight="1" outlineLevel="1">
      <c r="A239" s="340">
        <v>10</v>
      </c>
      <c r="B239" s="343" t="s">
        <v>557</v>
      </c>
      <c r="C239" s="890">
        <f>D235/C235-100%</f>
        <v>-1</v>
      </c>
      <c r="D239" s="891"/>
      <c r="E239" s="890">
        <f>(D235+F235)/(C235+E235)-100%</f>
        <v>-1</v>
      </c>
      <c r="F239" s="891"/>
      <c r="G239" s="890">
        <f>(D235+F235+H235)/(C235+E235+G235)-100%</f>
        <v>-1</v>
      </c>
      <c r="H239" s="891"/>
      <c r="I239" s="890">
        <f>(D235+F235+H235+J235)/(C235+E235+G235+I235)-100%</f>
        <v>-1</v>
      </c>
      <c r="J239" s="891"/>
      <c r="K239" s="890">
        <f>I239</f>
        <v>-1</v>
      </c>
      <c r="L239" s="891"/>
      <c r="M239" s="365"/>
      <c r="N239" s="908"/>
      <c r="P239" s="371"/>
      <c r="Q239" s="378"/>
    </row>
    <row r="240" spans="1:17" s="329" customFormat="1" ht="15" customHeight="1" outlineLevel="1">
      <c r="A240" s="344">
        <v>11</v>
      </c>
      <c r="B240" s="345" t="s">
        <v>558</v>
      </c>
      <c r="C240" s="892" t="e">
        <f t="shared" ref="C240" si="74">D230/$L230</f>
        <v>#DIV/0!</v>
      </c>
      <c r="D240" s="893"/>
      <c r="E240" s="892" t="e">
        <f t="shared" ref="E240" si="75">F230/$L230</f>
        <v>#DIV/0!</v>
      </c>
      <c r="F240" s="893"/>
      <c r="G240" s="892" t="e">
        <f t="shared" ref="G240" si="76">H230/$L230</f>
        <v>#DIV/0!</v>
      </c>
      <c r="H240" s="893"/>
      <c r="I240" s="892" t="e">
        <f>J230/L230</f>
        <v>#DIV/0!</v>
      </c>
      <c r="J240" s="893"/>
      <c r="K240" s="892"/>
      <c r="L240" s="893"/>
      <c r="M240" s="372"/>
      <c r="N240" s="909"/>
      <c r="P240" s="32"/>
      <c r="Q240" s="32"/>
    </row>
    <row r="241" spans="1:16" outlineLevel="1">
      <c r="A241" s="346"/>
      <c r="B241" s="154"/>
      <c r="C241" s="347"/>
      <c r="D241" s="347"/>
      <c r="E241" s="347"/>
      <c r="F241" s="347"/>
      <c r="G241" s="347"/>
      <c r="H241" s="347"/>
      <c r="I241" s="347"/>
      <c r="J241" s="347"/>
      <c r="K241" s="347"/>
      <c r="L241" s="347"/>
      <c r="M241" s="347"/>
      <c r="N241" s="347"/>
      <c r="O241" s="347"/>
      <c r="P241" s="154"/>
    </row>
    <row r="242" spans="1:16" outlineLevel="1">
      <c r="B242" s="341" t="s">
        <v>549</v>
      </c>
      <c r="C242" s="341"/>
      <c r="D242" s="341"/>
      <c r="E242" s="341" t="s">
        <v>560</v>
      </c>
      <c r="F242" s="341" t="s">
        <v>561</v>
      </c>
      <c r="G242" s="341" t="s">
        <v>562</v>
      </c>
      <c r="H242" s="341" t="s">
        <v>563</v>
      </c>
    </row>
    <row r="243" spans="1:16" ht="12" customHeight="1" outlineLevel="1">
      <c r="B243" s="898" t="s">
        <v>559</v>
      </c>
      <c r="C243" s="900" t="s">
        <v>551</v>
      </c>
      <c r="D243" s="177" t="s">
        <v>166</v>
      </c>
      <c r="E243" s="355"/>
      <c r="F243" s="355"/>
      <c r="G243" s="355"/>
      <c r="H243" s="355"/>
    </row>
    <row r="244" spans="1:16" outlineLevel="1">
      <c r="B244" s="899"/>
      <c r="C244" s="901"/>
      <c r="D244" s="178" t="s">
        <v>167</v>
      </c>
      <c r="E244" s="178"/>
      <c r="F244" s="178"/>
      <c r="G244" s="178"/>
      <c r="H244" s="178"/>
      <c r="P244" s="373"/>
    </row>
    <row r="245" spans="1:16" outlineLevel="1">
      <c r="B245" s="899"/>
      <c r="C245" s="902"/>
      <c r="D245" s="177" t="s">
        <v>342</v>
      </c>
      <c r="E245" s="355"/>
      <c r="F245" s="355"/>
      <c r="G245" s="355"/>
      <c r="H245" s="355"/>
      <c r="P245" s="373"/>
    </row>
    <row r="246" spans="1:16" outlineLevel="1">
      <c r="B246" s="899"/>
      <c r="C246" s="349" t="s">
        <v>535</v>
      </c>
      <c r="D246" s="268" t="s">
        <v>552</v>
      </c>
      <c r="E246" s="350" t="e">
        <f>C235/C236</f>
        <v>#DIV/0!</v>
      </c>
      <c r="F246" s="350" t="e">
        <f>E235/E236</f>
        <v>#DIV/0!</v>
      </c>
      <c r="G246" s="350" t="e">
        <f>G235/G236</f>
        <v>#DIV/0!</v>
      </c>
      <c r="H246" s="350" t="e">
        <f>I235/I236</f>
        <v>#DIV/0!</v>
      </c>
      <c r="P246" s="373"/>
    </row>
    <row r="247" spans="1:16" outlineLevel="1">
      <c r="B247" s="899"/>
      <c r="C247" s="349" t="s">
        <v>536</v>
      </c>
      <c r="D247" s="268" t="s">
        <v>553</v>
      </c>
      <c r="E247" s="350" t="e">
        <f>D235/C236</f>
        <v>#DIV/0!</v>
      </c>
      <c r="F247" s="350" t="e">
        <f>F235/E236</f>
        <v>#DIV/0!</v>
      </c>
      <c r="G247" s="350" t="e">
        <f>H235/G236</f>
        <v>#DIV/0!</v>
      </c>
      <c r="H247" s="350" t="e">
        <f>J235/I236</f>
        <v>#DIV/0!</v>
      </c>
      <c r="P247" s="373"/>
    </row>
    <row r="248" spans="1:16" outlineLevel="1"/>
    <row r="249" spans="1:16" outlineLevel="1">
      <c r="P249" s="373"/>
    </row>
    <row r="250" spans="1:16" outlineLevel="1">
      <c r="P250" s="373"/>
    </row>
    <row r="251" spans="1:16" outlineLevel="1"/>
    <row r="252" spans="1:16" outlineLevel="1"/>
    <row r="253" spans="1:16" outlineLevel="1"/>
    <row r="254" spans="1:16" outlineLevel="1"/>
    <row r="255" spans="1:16" outlineLevel="1"/>
    <row r="256" spans="1:16" outlineLevel="1"/>
    <row r="257" spans="1:1" outlineLevel="1"/>
    <row r="258" spans="1:1" outlineLevel="1"/>
    <row r="259" spans="1:1" ht="14.25" customHeight="1" outlineLevel="1"/>
    <row r="260" spans="1:1" outlineLevel="1"/>
    <row r="261" spans="1:1" ht="14.25" outlineLevel="1">
      <c r="A261" s="351"/>
    </row>
    <row r="262" spans="1:1" outlineLevel="1"/>
    <row r="263" spans="1:1" outlineLevel="1"/>
    <row r="264" spans="1:1" outlineLevel="1"/>
    <row r="265" spans="1:1" ht="12" customHeight="1" outlineLevel="1"/>
    <row r="266" spans="1:1" outlineLevel="1"/>
    <row r="267" spans="1:1" outlineLevel="1"/>
    <row r="268" spans="1:1" outlineLevel="1"/>
    <row r="269" spans="1:1" outlineLevel="1"/>
    <row r="270" spans="1:1" outlineLevel="1"/>
    <row r="272" spans="1:1" ht="13.5" customHeight="1">
      <c r="A272" s="331" t="s">
        <v>406</v>
      </c>
    </row>
    <row r="273" spans="1:17" ht="15" customHeight="1" outlineLevel="1">
      <c r="A273" s="894" t="s">
        <v>64</v>
      </c>
      <c r="B273" s="896" t="s">
        <v>530</v>
      </c>
      <c r="C273" s="880" t="s">
        <v>518</v>
      </c>
      <c r="D273" s="881"/>
      <c r="E273" s="880" t="s">
        <v>519</v>
      </c>
      <c r="F273" s="881"/>
      <c r="G273" s="880" t="s">
        <v>520</v>
      </c>
      <c r="H273" s="881"/>
      <c r="I273" s="880" t="s">
        <v>521</v>
      </c>
      <c r="J273" s="881"/>
      <c r="K273" s="880" t="s">
        <v>531</v>
      </c>
      <c r="L273" s="881"/>
      <c r="M273" s="903" t="s">
        <v>532</v>
      </c>
      <c r="N273" s="905" t="s">
        <v>533</v>
      </c>
      <c r="P273" s="920" t="s">
        <v>534</v>
      </c>
      <c r="Q273" s="921"/>
    </row>
    <row r="274" spans="1:17" ht="15" customHeight="1" outlineLevel="1">
      <c r="A274" s="895"/>
      <c r="B274" s="897"/>
      <c r="C274" s="333" t="s">
        <v>535</v>
      </c>
      <c r="D274" s="333" t="s">
        <v>536</v>
      </c>
      <c r="E274" s="334" t="s">
        <v>535</v>
      </c>
      <c r="F274" s="333" t="s">
        <v>536</v>
      </c>
      <c r="G274" s="333" t="s">
        <v>535</v>
      </c>
      <c r="H274" s="333" t="s">
        <v>536</v>
      </c>
      <c r="I274" s="356" t="s">
        <v>535</v>
      </c>
      <c r="J274" s="356" t="s">
        <v>536</v>
      </c>
      <c r="K274" s="333" t="s">
        <v>535</v>
      </c>
      <c r="L274" s="356" t="s">
        <v>536</v>
      </c>
      <c r="M274" s="904"/>
      <c r="N274" s="906"/>
      <c r="P274" s="922"/>
      <c r="Q274" s="923"/>
    </row>
    <row r="275" spans="1:17" ht="15" customHeight="1" outlineLevel="1">
      <c r="A275" s="335">
        <v>1</v>
      </c>
      <c r="B275" s="336" t="s">
        <v>537</v>
      </c>
      <c r="C275" s="337">
        <f>$K275*Q275</f>
        <v>44.111520000000006</v>
      </c>
      <c r="D275" s="338"/>
      <c r="E275" s="337">
        <f>$K275*Q277</f>
        <v>35.289216000000003</v>
      </c>
      <c r="F275" s="352"/>
      <c r="G275" s="337">
        <f>K275*Q279</f>
        <v>211.73529600000001</v>
      </c>
      <c r="H275" s="353"/>
      <c r="I275" s="337">
        <f>K275*Q281</f>
        <v>149.97916800000002</v>
      </c>
      <c r="J275" s="338"/>
      <c r="K275" s="365">
        <f>O9</f>
        <v>441.11520000000002</v>
      </c>
      <c r="L275" s="342">
        <f t="shared" ref="L275:L279" si="77">D275+F275+H275+J275</f>
        <v>0</v>
      </c>
      <c r="M275" s="365">
        <f t="shared" ref="M275:M279" si="78">L275/K275</f>
        <v>0</v>
      </c>
      <c r="N275" s="366">
        <f>L275/$L$145</f>
        <v>0</v>
      </c>
      <c r="P275" s="910" t="s">
        <v>518</v>
      </c>
      <c r="Q275" s="915">
        <v>0.1</v>
      </c>
    </row>
    <row r="276" spans="1:17" ht="15" customHeight="1" outlineLevel="1">
      <c r="A276" s="335">
        <v>2</v>
      </c>
      <c r="B276" s="336" t="s">
        <v>538</v>
      </c>
      <c r="C276" s="337">
        <f>$K276*Q275</f>
        <v>4.6317599999999999</v>
      </c>
      <c r="D276" s="338"/>
      <c r="E276" s="337">
        <f>K276*Q277</f>
        <v>3.7054079999999998</v>
      </c>
      <c r="F276" s="352"/>
      <c r="G276" s="337">
        <f>K276*Q279</f>
        <v>22.232447999999998</v>
      </c>
      <c r="H276" s="353"/>
      <c r="I276" s="337">
        <f>K276*Q281</f>
        <v>15.747984000000001</v>
      </c>
      <c r="J276" s="338"/>
      <c r="K276" s="365">
        <f t="shared" ref="K276:K279" si="79">O10</f>
        <v>46.317599999999999</v>
      </c>
      <c r="L276" s="342">
        <f t="shared" si="77"/>
        <v>0</v>
      </c>
      <c r="M276" s="365">
        <f t="shared" si="78"/>
        <v>0</v>
      </c>
      <c r="N276" s="366">
        <f>L276/$L$145</f>
        <v>0</v>
      </c>
      <c r="P276" s="911"/>
      <c r="Q276" s="916"/>
    </row>
    <row r="277" spans="1:17" ht="15" customHeight="1" outlineLevel="1">
      <c r="A277" s="335">
        <v>3</v>
      </c>
      <c r="B277" s="336" t="s">
        <v>539</v>
      </c>
      <c r="C277" s="337">
        <f>K277*Q275</f>
        <v>1.038</v>
      </c>
      <c r="D277" s="338"/>
      <c r="E277" s="337">
        <f>K277*Q277</f>
        <v>0.83039999999999992</v>
      </c>
      <c r="F277" s="352"/>
      <c r="G277" s="337">
        <f>K277*Q279</f>
        <v>4.9823999999999993</v>
      </c>
      <c r="H277" s="353"/>
      <c r="I277" s="337">
        <f>K277*Q281</f>
        <v>3.5291999999999999</v>
      </c>
      <c r="J277" s="338"/>
      <c r="K277" s="365">
        <f t="shared" si="79"/>
        <v>10.379999999999999</v>
      </c>
      <c r="L277" s="342">
        <f t="shared" si="77"/>
        <v>0</v>
      </c>
      <c r="M277" s="365">
        <f t="shared" si="78"/>
        <v>0</v>
      </c>
      <c r="N277" s="366">
        <f>L277/$L$145</f>
        <v>0</v>
      </c>
      <c r="P277" s="912" t="s">
        <v>519</v>
      </c>
      <c r="Q277" s="917">
        <v>0.08</v>
      </c>
    </row>
    <row r="278" spans="1:17" ht="15" customHeight="1" outlineLevel="1">
      <c r="A278" s="335">
        <v>4</v>
      </c>
      <c r="B278" s="336" t="s">
        <v>540</v>
      </c>
      <c r="C278" s="337">
        <f>K278*Q275</f>
        <v>1.5568800000000003</v>
      </c>
      <c r="D278" s="338"/>
      <c r="E278" s="337">
        <f>K278*Q277</f>
        <v>1.2455040000000002</v>
      </c>
      <c r="F278" s="352"/>
      <c r="G278" s="337">
        <f>K278*Q279</f>
        <v>7.4730240000000006</v>
      </c>
      <c r="H278" s="353"/>
      <c r="I278" s="337">
        <f>K278*Q281</f>
        <v>5.2933920000000008</v>
      </c>
      <c r="J278" s="338"/>
      <c r="K278" s="365">
        <f t="shared" si="79"/>
        <v>15.568800000000001</v>
      </c>
      <c r="L278" s="342">
        <f t="shared" si="77"/>
        <v>0</v>
      </c>
      <c r="M278" s="365">
        <f t="shared" si="78"/>
        <v>0</v>
      </c>
      <c r="N278" s="366">
        <f>L278/$L$145</f>
        <v>0</v>
      </c>
      <c r="P278" s="911"/>
      <c r="Q278" s="916"/>
    </row>
    <row r="279" spans="1:17" ht="15" customHeight="1" outlineLevel="1">
      <c r="A279" s="335">
        <v>5</v>
      </c>
      <c r="B279" s="336" t="s">
        <v>541</v>
      </c>
      <c r="C279" s="337">
        <f>K279*Q275</f>
        <v>1.038</v>
      </c>
      <c r="D279" s="338"/>
      <c r="E279" s="337">
        <f>K279*Q277</f>
        <v>0.83039999999999992</v>
      </c>
      <c r="F279" s="352"/>
      <c r="G279" s="337">
        <f>K279*Q279</f>
        <v>4.9823999999999993</v>
      </c>
      <c r="H279" s="353"/>
      <c r="I279" s="337">
        <f>K279*Q281</f>
        <v>3.5291999999999999</v>
      </c>
      <c r="J279" s="338"/>
      <c r="K279" s="365">
        <f t="shared" si="79"/>
        <v>10.379999999999999</v>
      </c>
      <c r="L279" s="342">
        <f t="shared" si="77"/>
        <v>0</v>
      </c>
      <c r="M279" s="365">
        <f t="shared" si="78"/>
        <v>0</v>
      </c>
      <c r="N279" s="366">
        <f>L279/$L$145</f>
        <v>0</v>
      </c>
      <c r="P279" s="913" t="s">
        <v>520</v>
      </c>
      <c r="Q279" s="917">
        <v>0.48</v>
      </c>
    </row>
    <row r="280" spans="1:17" ht="15" customHeight="1" outlineLevel="1">
      <c r="A280" s="335">
        <v>6</v>
      </c>
      <c r="B280" s="336" t="s">
        <v>555</v>
      </c>
      <c r="C280" s="339">
        <f t="shared" ref="C280:L280" si="80">SUM(C275:C279)</f>
        <v>52.376159999999999</v>
      </c>
      <c r="D280" s="339">
        <f t="shared" si="80"/>
        <v>0</v>
      </c>
      <c r="E280" s="339">
        <f t="shared" si="80"/>
        <v>41.900927999999993</v>
      </c>
      <c r="F280" s="339">
        <f t="shared" si="80"/>
        <v>0</v>
      </c>
      <c r="G280" s="339">
        <f t="shared" si="80"/>
        <v>251.40556800000005</v>
      </c>
      <c r="H280" s="339">
        <f t="shared" si="80"/>
        <v>0</v>
      </c>
      <c r="I280" s="357">
        <f t="shared" si="80"/>
        <v>178.07894400000004</v>
      </c>
      <c r="J280" s="357">
        <f t="shared" si="80"/>
        <v>0</v>
      </c>
      <c r="K280" s="367">
        <f t="shared" si="80"/>
        <v>523.76160000000004</v>
      </c>
      <c r="L280" s="368">
        <f t="shared" si="80"/>
        <v>0</v>
      </c>
      <c r="M280" s="365"/>
      <c r="N280" s="366"/>
      <c r="P280" s="914"/>
      <c r="Q280" s="916"/>
    </row>
    <row r="281" spans="1:17" ht="15" customHeight="1" outlineLevel="1">
      <c r="A281" s="340">
        <v>7</v>
      </c>
      <c r="B281" s="341" t="s">
        <v>543</v>
      </c>
      <c r="C281" s="882">
        <f>规模!$C168</f>
        <v>0</v>
      </c>
      <c r="D281" s="883"/>
      <c r="E281" s="882">
        <f>规模!$C169</f>
        <v>0</v>
      </c>
      <c r="F281" s="883"/>
      <c r="G281" s="882">
        <f>规模!$C170</f>
        <v>0</v>
      </c>
      <c r="H281" s="883"/>
      <c r="I281" s="882">
        <f>规模!$C171</f>
        <v>0</v>
      </c>
      <c r="J281" s="883"/>
      <c r="K281" s="882">
        <f>I281</f>
        <v>0</v>
      </c>
      <c r="L281" s="883"/>
      <c r="M281" s="365"/>
      <c r="N281" s="369"/>
      <c r="P281" s="912" t="s">
        <v>521</v>
      </c>
      <c r="Q281" s="918">
        <v>0.34</v>
      </c>
    </row>
    <row r="282" spans="1:17" s="194" customFormat="1" ht="15" customHeight="1" outlineLevel="1">
      <c r="A282" s="340">
        <v>8</v>
      </c>
      <c r="B282" s="341" t="s">
        <v>556</v>
      </c>
      <c r="C282" s="886">
        <f t="shared" ref="C282" si="81">D280/C280</f>
        <v>0</v>
      </c>
      <c r="D282" s="887"/>
      <c r="E282" s="886">
        <f t="shared" ref="E282" si="82">F280/E280</f>
        <v>0</v>
      </c>
      <c r="F282" s="887"/>
      <c r="G282" s="886">
        <f t="shared" ref="G282" si="83">H280/G280</f>
        <v>0</v>
      </c>
      <c r="H282" s="887"/>
      <c r="I282" s="886">
        <f>J280/I280</f>
        <v>0</v>
      </c>
      <c r="J282" s="887"/>
      <c r="K282" s="886">
        <f>L280/K280</f>
        <v>0</v>
      </c>
      <c r="L282" s="887"/>
      <c r="M282" s="365"/>
      <c r="N282" s="369"/>
      <c r="P282" s="911"/>
      <c r="Q282" s="919"/>
    </row>
    <row r="283" spans="1:17" s="194" customFormat="1" ht="15" customHeight="1" outlineLevel="1">
      <c r="A283" s="340">
        <v>9</v>
      </c>
      <c r="B283" s="341" t="s">
        <v>545</v>
      </c>
      <c r="C283" s="890">
        <f t="shared" ref="C283" si="84">D280/C280-1</f>
        <v>-1</v>
      </c>
      <c r="D283" s="891"/>
      <c r="E283" s="890">
        <f t="shared" ref="E283" si="85">F280/E280-1</f>
        <v>-1</v>
      </c>
      <c r="F283" s="891"/>
      <c r="G283" s="890">
        <f t="shared" ref="G283" si="86">H280/G280-1</f>
        <v>-1</v>
      </c>
      <c r="H283" s="891"/>
      <c r="I283" s="890">
        <f>J280/I280-1</f>
        <v>-1</v>
      </c>
      <c r="J283" s="891"/>
      <c r="K283" s="890">
        <f>L280/K280-1</f>
        <v>-1</v>
      </c>
      <c r="L283" s="891"/>
      <c r="M283" s="365"/>
      <c r="N283" s="907"/>
      <c r="P283" s="370"/>
      <c r="Q283" s="377"/>
    </row>
    <row r="284" spans="1:17" s="329" customFormat="1" ht="15" customHeight="1" outlineLevel="1">
      <c r="A284" s="340">
        <v>10</v>
      </c>
      <c r="B284" s="343" t="s">
        <v>557</v>
      </c>
      <c r="C284" s="890">
        <f>D280/C280-100%</f>
        <v>-1</v>
      </c>
      <c r="D284" s="891"/>
      <c r="E284" s="890">
        <f>(D280+F280)/(C280+E280)-100%</f>
        <v>-1</v>
      </c>
      <c r="F284" s="891"/>
      <c r="G284" s="890">
        <f>(D280+F280+H280)/(C280+E280+G280)-100%</f>
        <v>-1</v>
      </c>
      <c r="H284" s="891"/>
      <c r="I284" s="890">
        <f>(D280+F280+H280+J280)/(C280+E280+G280+I280)-100%</f>
        <v>-1</v>
      </c>
      <c r="J284" s="891"/>
      <c r="K284" s="890">
        <f>I284</f>
        <v>-1</v>
      </c>
      <c r="L284" s="891"/>
      <c r="M284" s="365"/>
      <c r="N284" s="908"/>
      <c r="P284" s="371"/>
      <c r="Q284" s="378"/>
    </row>
    <row r="285" spans="1:17" s="329" customFormat="1" ht="15" customHeight="1" outlineLevel="1">
      <c r="A285" s="344">
        <v>11</v>
      </c>
      <c r="B285" s="345" t="s">
        <v>558</v>
      </c>
      <c r="C285" s="892" t="e">
        <f t="shared" ref="C285" si="87">D275/$L275</f>
        <v>#DIV/0!</v>
      </c>
      <c r="D285" s="893"/>
      <c r="E285" s="892" t="e">
        <f t="shared" ref="E285" si="88">F275/$L275</f>
        <v>#DIV/0!</v>
      </c>
      <c r="F285" s="893"/>
      <c r="G285" s="892" t="e">
        <f t="shared" ref="G285" si="89">H275/$L275</f>
        <v>#DIV/0!</v>
      </c>
      <c r="H285" s="893"/>
      <c r="I285" s="892" t="e">
        <f>J275/L275</f>
        <v>#DIV/0!</v>
      </c>
      <c r="J285" s="893"/>
      <c r="K285" s="892"/>
      <c r="L285" s="893"/>
      <c r="M285" s="372"/>
      <c r="N285" s="909"/>
      <c r="P285" s="32"/>
      <c r="Q285" s="32"/>
    </row>
    <row r="286" spans="1:17" outlineLevel="1">
      <c r="A286" s="346"/>
      <c r="B286" s="154"/>
      <c r="C286" s="347"/>
      <c r="D286" s="347"/>
      <c r="E286" s="347"/>
      <c r="F286" s="347"/>
      <c r="G286" s="347"/>
      <c r="H286" s="347"/>
      <c r="I286" s="347"/>
      <c r="J286" s="347"/>
      <c r="K286" s="347"/>
      <c r="L286" s="347"/>
      <c r="M286" s="347"/>
      <c r="N286" s="347"/>
      <c r="O286" s="347"/>
      <c r="P286" s="154"/>
    </row>
    <row r="287" spans="1:17" outlineLevel="1">
      <c r="B287" s="341" t="s">
        <v>549</v>
      </c>
      <c r="C287" s="341"/>
      <c r="D287" s="341"/>
      <c r="E287" s="341" t="s">
        <v>560</v>
      </c>
      <c r="F287" s="341" t="s">
        <v>561</v>
      </c>
      <c r="G287" s="341" t="s">
        <v>562</v>
      </c>
      <c r="H287" s="341" t="s">
        <v>563</v>
      </c>
    </row>
    <row r="288" spans="1:17" ht="12" customHeight="1" outlineLevel="1">
      <c r="B288" s="898" t="s">
        <v>559</v>
      </c>
      <c r="C288" s="900" t="s">
        <v>551</v>
      </c>
      <c r="D288" s="177" t="s">
        <v>166</v>
      </c>
      <c r="E288" s="355"/>
      <c r="F288" s="355"/>
      <c r="G288" s="355"/>
      <c r="H288" s="355"/>
    </row>
    <row r="289" spans="2:16" outlineLevel="1">
      <c r="B289" s="899"/>
      <c r="C289" s="901"/>
      <c r="D289" s="178" t="s">
        <v>167</v>
      </c>
      <c r="E289" s="178"/>
      <c r="F289" s="178"/>
      <c r="G289" s="178"/>
      <c r="H289" s="178"/>
      <c r="P289" s="373"/>
    </row>
    <row r="290" spans="2:16" outlineLevel="1">
      <c r="B290" s="899"/>
      <c r="C290" s="902"/>
      <c r="D290" s="177" t="s">
        <v>342</v>
      </c>
      <c r="E290" s="355"/>
      <c r="F290" s="355"/>
      <c r="G290" s="355"/>
      <c r="H290" s="355"/>
      <c r="P290" s="373"/>
    </row>
    <row r="291" spans="2:16" outlineLevel="1">
      <c r="B291" s="899"/>
      <c r="C291" s="349" t="s">
        <v>535</v>
      </c>
      <c r="D291" s="268" t="s">
        <v>552</v>
      </c>
      <c r="E291" s="350" t="e">
        <f>C280/C281</f>
        <v>#DIV/0!</v>
      </c>
      <c r="F291" s="350" t="e">
        <f>E280/E281</f>
        <v>#DIV/0!</v>
      </c>
      <c r="G291" s="350" t="e">
        <f>G280/G281</f>
        <v>#DIV/0!</v>
      </c>
      <c r="H291" s="350" t="e">
        <f>I280/I281</f>
        <v>#DIV/0!</v>
      </c>
      <c r="P291" s="373"/>
    </row>
    <row r="292" spans="2:16" outlineLevel="1">
      <c r="B292" s="899"/>
      <c r="C292" s="349" t="s">
        <v>536</v>
      </c>
      <c r="D292" s="268" t="s">
        <v>553</v>
      </c>
      <c r="E292" s="350" t="e">
        <f>D280/C281</f>
        <v>#DIV/0!</v>
      </c>
      <c r="F292" s="350" t="e">
        <f>F280/E281</f>
        <v>#DIV/0!</v>
      </c>
      <c r="G292" s="350" t="e">
        <f>H280/G281</f>
        <v>#DIV/0!</v>
      </c>
      <c r="H292" s="350" t="e">
        <f>J280/I281</f>
        <v>#DIV/0!</v>
      </c>
      <c r="P292" s="373"/>
    </row>
    <row r="293" spans="2:16" outlineLevel="1"/>
    <row r="294" spans="2:16" outlineLevel="1">
      <c r="P294" s="373"/>
    </row>
    <row r="295" spans="2:16" outlineLevel="1">
      <c r="P295" s="373"/>
    </row>
    <row r="296" spans="2:16" outlineLevel="1"/>
    <row r="297" spans="2:16" outlineLevel="1"/>
    <row r="298" spans="2:16" outlineLevel="1"/>
    <row r="299" spans="2:16" outlineLevel="1"/>
    <row r="300" spans="2:16" outlineLevel="1"/>
    <row r="301" spans="2:16" outlineLevel="1"/>
    <row r="302" spans="2:16" outlineLevel="1"/>
    <row r="303" spans="2:16" outlineLevel="1"/>
    <row r="304" spans="2:16" ht="14.25" customHeight="1" outlineLevel="1"/>
    <row r="305" spans="1:1" outlineLevel="1"/>
    <row r="306" spans="1:1" ht="14.25" outlineLevel="1">
      <c r="A306" s="351"/>
    </row>
    <row r="307" spans="1:1" outlineLevel="1"/>
    <row r="308" spans="1:1" outlineLevel="1"/>
    <row r="309" spans="1:1" outlineLevel="1"/>
    <row r="310" spans="1:1" ht="12" customHeight="1" outlineLevel="1"/>
    <row r="311" spans="1:1" outlineLevel="1"/>
    <row r="312" spans="1:1" outlineLevel="1"/>
    <row r="313" spans="1:1" outlineLevel="1"/>
    <row r="314" spans="1:1" outlineLevel="1"/>
    <row r="315" spans="1:1" outlineLevel="1"/>
  </sheetData>
  <mergeCells count="349">
    <mergeCell ref="Y9:Y10"/>
    <mergeCell ref="Y11:Y12"/>
    <mergeCell ref="Y13:Y14"/>
    <mergeCell ref="Y15:Y16"/>
    <mergeCell ref="AB15:AB16"/>
    <mergeCell ref="AC15:AC16"/>
    <mergeCell ref="P228:Q229"/>
    <mergeCell ref="P273:Q274"/>
    <mergeCell ref="P183:Q184"/>
    <mergeCell ref="P93:Q94"/>
    <mergeCell ref="P138:Q139"/>
    <mergeCell ref="P48:Q49"/>
    <mergeCell ref="Q277:Q278"/>
    <mergeCell ref="Q279:Q280"/>
    <mergeCell ref="Q281:Q282"/>
    <mergeCell ref="U7:U8"/>
    <mergeCell ref="V7:V8"/>
    <mergeCell ref="V17:V19"/>
    <mergeCell ref="X9:X10"/>
    <mergeCell ref="X11:X12"/>
    <mergeCell ref="X13:X14"/>
    <mergeCell ref="X15:X16"/>
    <mergeCell ref="X7:Y8"/>
    <mergeCell ref="P277:P278"/>
    <mergeCell ref="P279:P280"/>
    <mergeCell ref="P281:P282"/>
    <mergeCell ref="Q50:Q51"/>
    <mergeCell ref="Q52:Q53"/>
    <mergeCell ref="Q54:Q55"/>
    <mergeCell ref="Q56:Q57"/>
    <mergeCell ref="Q95:Q96"/>
    <mergeCell ref="Q97:Q98"/>
    <mergeCell ref="Q99:Q100"/>
    <mergeCell ref="Q101:Q102"/>
    <mergeCell ref="Q140:Q141"/>
    <mergeCell ref="Q142:Q143"/>
    <mergeCell ref="Q144:Q145"/>
    <mergeCell ref="Q146:Q147"/>
    <mergeCell ref="Q185:Q186"/>
    <mergeCell ref="Q187:Q188"/>
    <mergeCell ref="Q189:Q190"/>
    <mergeCell ref="Q191:Q192"/>
    <mergeCell ref="Q230:Q231"/>
    <mergeCell ref="Q232:Q233"/>
    <mergeCell ref="Q234:Q235"/>
    <mergeCell ref="Q236:Q237"/>
    <mergeCell ref="Q275:Q276"/>
    <mergeCell ref="N238:N240"/>
    <mergeCell ref="N273:N274"/>
    <mergeCell ref="N283:N285"/>
    <mergeCell ref="P50:P51"/>
    <mergeCell ref="P52:P53"/>
    <mergeCell ref="P54:P55"/>
    <mergeCell ref="P56:P57"/>
    <mergeCell ref="P95:P96"/>
    <mergeCell ref="P97:P98"/>
    <mergeCell ref="P99:P100"/>
    <mergeCell ref="P101:P102"/>
    <mergeCell ref="P140:P141"/>
    <mergeCell ref="P142:P143"/>
    <mergeCell ref="P144:P145"/>
    <mergeCell ref="P146:P147"/>
    <mergeCell ref="P185:P186"/>
    <mergeCell ref="P187:P188"/>
    <mergeCell ref="P189:P190"/>
    <mergeCell ref="P191:P192"/>
    <mergeCell ref="P230:P231"/>
    <mergeCell ref="P232:P233"/>
    <mergeCell ref="P234:P235"/>
    <mergeCell ref="P236:P237"/>
    <mergeCell ref="P275:P276"/>
    <mergeCell ref="N48:N49"/>
    <mergeCell ref="N58:N60"/>
    <mergeCell ref="N93:N94"/>
    <mergeCell ref="N103:N105"/>
    <mergeCell ref="N138:N139"/>
    <mergeCell ref="N148:N150"/>
    <mergeCell ref="N183:N184"/>
    <mergeCell ref="N193:N195"/>
    <mergeCell ref="N228:N229"/>
    <mergeCell ref="B288:B292"/>
    <mergeCell ref="C22:C24"/>
    <mergeCell ref="C63:C65"/>
    <mergeCell ref="C108:C110"/>
    <mergeCell ref="C153:C155"/>
    <mergeCell ref="C198:C200"/>
    <mergeCell ref="C243:C245"/>
    <mergeCell ref="C288:C290"/>
    <mergeCell ref="M48:M49"/>
    <mergeCell ref="M93:M94"/>
    <mergeCell ref="M138:M139"/>
    <mergeCell ref="M183:M184"/>
    <mergeCell ref="M228:M229"/>
    <mergeCell ref="M273:M274"/>
    <mergeCell ref="A48:A49"/>
    <mergeCell ref="A93:A94"/>
    <mergeCell ref="A138:A139"/>
    <mergeCell ref="A183:A184"/>
    <mergeCell ref="A228:A229"/>
    <mergeCell ref="A273:A274"/>
    <mergeCell ref="B7:B8"/>
    <mergeCell ref="B22:B26"/>
    <mergeCell ref="B48:B49"/>
    <mergeCell ref="B63:B67"/>
    <mergeCell ref="B93:B94"/>
    <mergeCell ref="B108:B112"/>
    <mergeCell ref="B138:B139"/>
    <mergeCell ref="B153:B157"/>
    <mergeCell ref="B183:B184"/>
    <mergeCell ref="B198:B202"/>
    <mergeCell ref="B228:B229"/>
    <mergeCell ref="B243:B247"/>
    <mergeCell ref="B273:B274"/>
    <mergeCell ref="C284:D284"/>
    <mergeCell ref="E284:F284"/>
    <mergeCell ref="G284:H284"/>
    <mergeCell ref="I284:J284"/>
    <mergeCell ref="K284:L284"/>
    <mergeCell ref="C285:D285"/>
    <mergeCell ref="E285:F285"/>
    <mergeCell ref="G285:H285"/>
    <mergeCell ref="I285:J285"/>
    <mergeCell ref="K285:L285"/>
    <mergeCell ref="C282:D282"/>
    <mergeCell ref="E282:F282"/>
    <mergeCell ref="G282:H282"/>
    <mergeCell ref="I282:J282"/>
    <mergeCell ref="K282:L282"/>
    <mergeCell ref="C283:D283"/>
    <mergeCell ref="E283:F283"/>
    <mergeCell ref="G283:H283"/>
    <mergeCell ref="I283:J283"/>
    <mergeCell ref="K283:L283"/>
    <mergeCell ref="C273:D273"/>
    <mergeCell ref="E273:F273"/>
    <mergeCell ref="G273:H273"/>
    <mergeCell ref="I273:J273"/>
    <mergeCell ref="K273:L273"/>
    <mergeCell ref="C281:D281"/>
    <mergeCell ref="E281:F281"/>
    <mergeCell ref="G281:H281"/>
    <mergeCell ref="I281:J281"/>
    <mergeCell ref="K281:L281"/>
    <mergeCell ref="C239:D239"/>
    <mergeCell ref="E239:F239"/>
    <mergeCell ref="G239:H239"/>
    <mergeCell ref="I239:J239"/>
    <mergeCell ref="K239:L239"/>
    <mergeCell ref="C240:D240"/>
    <mergeCell ref="E240:F240"/>
    <mergeCell ref="G240:H240"/>
    <mergeCell ref="I240:J240"/>
    <mergeCell ref="K240:L240"/>
    <mergeCell ref="C237:D237"/>
    <mergeCell ref="E237:F237"/>
    <mergeCell ref="G237:H237"/>
    <mergeCell ref="I237:J237"/>
    <mergeCell ref="K237:L237"/>
    <mergeCell ref="C238:D238"/>
    <mergeCell ref="E238:F238"/>
    <mergeCell ref="G238:H238"/>
    <mergeCell ref="I238:J238"/>
    <mergeCell ref="K238:L238"/>
    <mergeCell ref="C228:D228"/>
    <mergeCell ref="E228:F228"/>
    <mergeCell ref="G228:H228"/>
    <mergeCell ref="I228:J228"/>
    <mergeCell ref="K228:L228"/>
    <mergeCell ref="C236:D236"/>
    <mergeCell ref="E236:F236"/>
    <mergeCell ref="G236:H236"/>
    <mergeCell ref="I236:J236"/>
    <mergeCell ref="K236:L236"/>
    <mergeCell ref="C194:D194"/>
    <mergeCell ref="E194:F194"/>
    <mergeCell ref="G194:H194"/>
    <mergeCell ref="I194:J194"/>
    <mergeCell ref="K194:L194"/>
    <mergeCell ref="C195:D195"/>
    <mergeCell ref="E195:F195"/>
    <mergeCell ref="G195:H195"/>
    <mergeCell ref="I195:J195"/>
    <mergeCell ref="K195:L195"/>
    <mergeCell ref="C192:D192"/>
    <mergeCell ref="E192:F192"/>
    <mergeCell ref="G192:H192"/>
    <mergeCell ref="I192:J192"/>
    <mergeCell ref="K192:L192"/>
    <mergeCell ref="C193:D193"/>
    <mergeCell ref="E193:F193"/>
    <mergeCell ref="G193:H193"/>
    <mergeCell ref="I193:J193"/>
    <mergeCell ref="K193:L193"/>
    <mergeCell ref="C183:D183"/>
    <mergeCell ref="E183:F183"/>
    <mergeCell ref="G183:H183"/>
    <mergeCell ref="I183:J183"/>
    <mergeCell ref="K183:L183"/>
    <mergeCell ref="C191:D191"/>
    <mergeCell ref="E191:F191"/>
    <mergeCell ref="G191:H191"/>
    <mergeCell ref="I191:J191"/>
    <mergeCell ref="K191:L191"/>
    <mergeCell ref="C149:D149"/>
    <mergeCell ref="E149:F149"/>
    <mergeCell ref="G149:H149"/>
    <mergeCell ref="I149:J149"/>
    <mergeCell ref="K149:L149"/>
    <mergeCell ref="C150:D150"/>
    <mergeCell ref="E150:F150"/>
    <mergeCell ref="G150:H150"/>
    <mergeCell ref="I150:J150"/>
    <mergeCell ref="K150:L150"/>
    <mergeCell ref="C147:D147"/>
    <mergeCell ref="E147:F147"/>
    <mergeCell ref="G147:H147"/>
    <mergeCell ref="I147:J147"/>
    <mergeCell ref="K147:L147"/>
    <mergeCell ref="C148:D148"/>
    <mergeCell ref="E148:F148"/>
    <mergeCell ref="G148:H148"/>
    <mergeCell ref="I148:J148"/>
    <mergeCell ref="K148:L148"/>
    <mergeCell ref="C138:D138"/>
    <mergeCell ref="E138:F138"/>
    <mergeCell ref="G138:H138"/>
    <mergeCell ref="I138:J138"/>
    <mergeCell ref="K138:L138"/>
    <mergeCell ref="C146:D146"/>
    <mergeCell ref="E146:F146"/>
    <mergeCell ref="G146:H146"/>
    <mergeCell ref="I146:J146"/>
    <mergeCell ref="K146:L146"/>
    <mergeCell ref="C104:D104"/>
    <mergeCell ref="E104:F104"/>
    <mergeCell ref="G104:H104"/>
    <mergeCell ref="I104:J104"/>
    <mergeCell ref="K104:L104"/>
    <mergeCell ref="C105:D105"/>
    <mergeCell ref="E105:F105"/>
    <mergeCell ref="G105:H105"/>
    <mergeCell ref="I105:J105"/>
    <mergeCell ref="K105:L105"/>
    <mergeCell ref="C102:D102"/>
    <mergeCell ref="E102:F102"/>
    <mergeCell ref="G102:H102"/>
    <mergeCell ref="I102:J102"/>
    <mergeCell ref="K102:L102"/>
    <mergeCell ref="C103:D103"/>
    <mergeCell ref="E103:F103"/>
    <mergeCell ref="G103:H103"/>
    <mergeCell ref="I103:J103"/>
    <mergeCell ref="K103:L103"/>
    <mergeCell ref="C93:D93"/>
    <mergeCell ref="E93:F93"/>
    <mergeCell ref="G93:H93"/>
    <mergeCell ref="I93:J93"/>
    <mergeCell ref="K93:L93"/>
    <mergeCell ref="C101:D101"/>
    <mergeCell ref="E101:F101"/>
    <mergeCell ref="G101:H101"/>
    <mergeCell ref="I101:J101"/>
    <mergeCell ref="K101:L101"/>
    <mergeCell ref="C59:D59"/>
    <mergeCell ref="E59:F59"/>
    <mergeCell ref="G59:H59"/>
    <mergeCell ref="I59:J59"/>
    <mergeCell ref="K59:L59"/>
    <mergeCell ref="C60:D60"/>
    <mergeCell ref="E60:F60"/>
    <mergeCell ref="G60:H60"/>
    <mergeCell ref="I60:J60"/>
    <mergeCell ref="K60:L60"/>
    <mergeCell ref="C57:D57"/>
    <mergeCell ref="E57:F57"/>
    <mergeCell ref="G57:H57"/>
    <mergeCell ref="I57:J57"/>
    <mergeCell ref="K57:L57"/>
    <mergeCell ref="C58:D58"/>
    <mergeCell ref="E58:F58"/>
    <mergeCell ref="G58:H58"/>
    <mergeCell ref="I58:J58"/>
    <mergeCell ref="K58:L58"/>
    <mergeCell ref="C48:D48"/>
    <mergeCell ref="E48:F48"/>
    <mergeCell ref="G48:H48"/>
    <mergeCell ref="I48:J48"/>
    <mergeCell ref="K48:L48"/>
    <mergeCell ref="C56:D56"/>
    <mergeCell ref="E56:F56"/>
    <mergeCell ref="G56:H56"/>
    <mergeCell ref="I56:J56"/>
    <mergeCell ref="K56:L56"/>
    <mergeCell ref="C19:D19"/>
    <mergeCell ref="E19:F19"/>
    <mergeCell ref="G19:H19"/>
    <mergeCell ref="I19:J19"/>
    <mergeCell ref="K19:L19"/>
    <mergeCell ref="M19:N19"/>
    <mergeCell ref="O19:P19"/>
    <mergeCell ref="Q19:R19"/>
    <mergeCell ref="S19:T19"/>
    <mergeCell ref="C18:D18"/>
    <mergeCell ref="E18:F18"/>
    <mergeCell ref="G18:H18"/>
    <mergeCell ref="I18:J18"/>
    <mergeCell ref="K18:L18"/>
    <mergeCell ref="M18:N18"/>
    <mergeCell ref="O18:P18"/>
    <mergeCell ref="Q18:R18"/>
    <mergeCell ref="S18:T18"/>
    <mergeCell ref="C17:D17"/>
    <mergeCell ref="E17:F17"/>
    <mergeCell ref="G17:H17"/>
    <mergeCell ref="I17:J17"/>
    <mergeCell ref="K17:L17"/>
    <mergeCell ref="M17:N17"/>
    <mergeCell ref="O17:P17"/>
    <mergeCell ref="Q17:R17"/>
    <mergeCell ref="S17:T17"/>
    <mergeCell ref="C16:D16"/>
    <mergeCell ref="E16:F16"/>
    <mergeCell ref="G16:H16"/>
    <mergeCell ref="I16:J16"/>
    <mergeCell ref="K16:L16"/>
    <mergeCell ref="M16:N16"/>
    <mergeCell ref="O16:P16"/>
    <mergeCell ref="Q16:R16"/>
    <mergeCell ref="S16:T16"/>
    <mergeCell ref="S7:T7"/>
    <mergeCell ref="C15:D15"/>
    <mergeCell ref="E15:F15"/>
    <mergeCell ref="G15:H15"/>
    <mergeCell ref="I15:J15"/>
    <mergeCell ref="K15:L15"/>
    <mergeCell ref="M15:N15"/>
    <mergeCell ref="O15:P15"/>
    <mergeCell ref="Q15:R15"/>
    <mergeCell ref="S15:T15"/>
    <mergeCell ref="A1:P1"/>
    <mergeCell ref="C7:D7"/>
    <mergeCell ref="E7:F7"/>
    <mergeCell ref="G7:H7"/>
    <mergeCell ref="I7:J7"/>
    <mergeCell ref="K7:L7"/>
    <mergeCell ref="M7:N7"/>
    <mergeCell ref="O7:P7"/>
    <mergeCell ref="Q7:R7"/>
    <mergeCell ref="A7:A8"/>
  </mergeCells>
  <phoneticPr fontId="152" type="noConversion"/>
  <pageMargins left="0.69930555555555596" right="0.69930555555555596"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7"/>
  </sheetPr>
  <dimension ref="A1:I60"/>
  <sheetViews>
    <sheetView topLeftCell="A31" workbookViewId="0">
      <selection activeCell="D48" sqref="D48"/>
    </sheetView>
  </sheetViews>
  <sheetFormatPr defaultColWidth="9" defaultRowHeight="12"/>
  <cols>
    <col min="1" max="1" width="7.375" style="252" customWidth="1"/>
    <col min="2" max="2" width="20.875" style="32" customWidth="1"/>
    <col min="3" max="3" width="23.125" style="252" customWidth="1"/>
    <col min="4" max="4" width="17.375" style="252" customWidth="1"/>
    <col min="5" max="5" width="21.625" style="252" customWidth="1"/>
    <col min="6" max="6" width="9.75" style="32" customWidth="1"/>
    <col min="7" max="7" width="8.25" style="32" customWidth="1"/>
    <col min="8" max="8" width="8" style="32" customWidth="1"/>
    <col min="9" max="9" width="4.5" style="32" customWidth="1"/>
    <col min="10" max="10" width="6.75" style="32" customWidth="1"/>
    <col min="11" max="11" width="5.375" style="32" customWidth="1"/>
    <col min="12" max="12" width="6" style="32" customWidth="1"/>
    <col min="13" max="256" width="9" style="32"/>
    <col min="257" max="257" width="2.75" style="32" customWidth="1"/>
    <col min="258" max="258" width="20.875" style="32" customWidth="1"/>
    <col min="259" max="259" width="23.125" style="32" customWidth="1"/>
    <col min="260" max="260" width="15.125" style="32" customWidth="1"/>
    <col min="261" max="261" width="21.625" style="32" customWidth="1"/>
    <col min="262" max="262" width="9.75" style="32" customWidth="1"/>
    <col min="263" max="263" width="8.25" style="32" customWidth="1"/>
    <col min="264" max="264" width="8" style="32" customWidth="1"/>
    <col min="265" max="265" width="4.5" style="32" customWidth="1"/>
    <col min="266" max="266" width="6.75" style="32" customWidth="1"/>
    <col min="267" max="267" width="5.375" style="32" customWidth="1"/>
    <col min="268" max="268" width="6" style="32" customWidth="1"/>
    <col min="269" max="512" width="9" style="32"/>
    <col min="513" max="513" width="2.75" style="32" customWidth="1"/>
    <col min="514" max="514" width="20.875" style="32" customWidth="1"/>
    <col min="515" max="515" width="23.125" style="32" customWidth="1"/>
    <col min="516" max="516" width="15.125" style="32" customWidth="1"/>
    <col min="517" max="517" width="21.625" style="32" customWidth="1"/>
    <col min="518" max="518" width="9.75" style="32" customWidth="1"/>
    <col min="519" max="519" width="8.25" style="32" customWidth="1"/>
    <col min="520" max="520" width="8" style="32" customWidth="1"/>
    <col min="521" max="521" width="4.5" style="32" customWidth="1"/>
    <col min="522" max="522" width="6.75" style="32" customWidth="1"/>
    <col min="523" max="523" width="5.375" style="32" customWidth="1"/>
    <col min="524" max="524" width="6" style="32" customWidth="1"/>
    <col min="525" max="768" width="9" style="32"/>
    <col min="769" max="769" width="2.75" style="32" customWidth="1"/>
    <col min="770" max="770" width="20.875" style="32" customWidth="1"/>
    <col min="771" max="771" width="23.125" style="32" customWidth="1"/>
    <col min="772" max="772" width="15.125" style="32" customWidth="1"/>
    <col min="773" max="773" width="21.625" style="32" customWidth="1"/>
    <col min="774" max="774" width="9.75" style="32" customWidth="1"/>
    <col min="775" max="775" width="8.25" style="32" customWidth="1"/>
    <col min="776" max="776" width="8" style="32" customWidth="1"/>
    <col min="777" max="777" width="4.5" style="32" customWidth="1"/>
    <col min="778" max="778" width="6.75" style="32" customWidth="1"/>
    <col min="779" max="779" width="5.375" style="32" customWidth="1"/>
    <col min="780" max="780" width="6" style="32" customWidth="1"/>
    <col min="781" max="1024" width="9" style="32"/>
    <col min="1025" max="1025" width="2.75" style="32" customWidth="1"/>
    <col min="1026" max="1026" width="20.875" style="32" customWidth="1"/>
    <col min="1027" max="1027" width="23.125" style="32" customWidth="1"/>
    <col min="1028" max="1028" width="15.125" style="32" customWidth="1"/>
    <col min="1029" max="1029" width="21.625" style="32" customWidth="1"/>
    <col min="1030" max="1030" width="9.75" style="32" customWidth="1"/>
    <col min="1031" max="1031" width="8.25" style="32" customWidth="1"/>
    <col min="1032" max="1032" width="8" style="32" customWidth="1"/>
    <col min="1033" max="1033" width="4.5" style="32" customWidth="1"/>
    <col min="1034" max="1034" width="6.75" style="32" customWidth="1"/>
    <col min="1035" max="1035" width="5.375" style="32" customWidth="1"/>
    <col min="1036" max="1036" width="6" style="32" customWidth="1"/>
    <col min="1037" max="1280" width="9" style="32"/>
    <col min="1281" max="1281" width="2.75" style="32" customWidth="1"/>
    <col min="1282" max="1282" width="20.875" style="32" customWidth="1"/>
    <col min="1283" max="1283" width="23.125" style="32" customWidth="1"/>
    <col min="1284" max="1284" width="15.125" style="32" customWidth="1"/>
    <col min="1285" max="1285" width="21.625" style="32" customWidth="1"/>
    <col min="1286" max="1286" width="9.75" style="32" customWidth="1"/>
    <col min="1287" max="1287" width="8.25" style="32" customWidth="1"/>
    <col min="1288" max="1288" width="8" style="32" customWidth="1"/>
    <col min="1289" max="1289" width="4.5" style="32" customWidth="1"/>
    <col min="1290" max="1290" width="6.75" style="32" customWidth="1"/>
    <col min="1291" max="1291" width="5.375" style="32" customWidth="1"/>
    <col min="1292" max="1292" width="6" style="32" customWidth="1"/>
    <col min="1293" max="1536" width="9" style="32"/>
    <col min="1537" max="1537" width="2.75" style="32" customWidth="1"/>
    <col min="1538" max="1538" width="20.875" style="32" customWidth="1"/>
    <col min="1539" max="1539" width="23.125" style="32" customWidth="1"/>
    <col min="1540" max="1540" width="15.125" style="32" customWidth="1"/>
    <col min="1541" max="1541" width="21.625" style="32" customWidth="1"/>
    <col min="1542" max="1542" width="9.75" style="32" customWidth="1"/>
    <col min="1543" max="1543" width="8.25" style="32" customWidth="1"/>
    <col min="1544" max="1544" width="8" style="32" customWidth="1"/>
    <col min="1545" max="1545" width="4.5" style="32" customWidth="1"/>
    <col min="1546" max="1546" width="6.75" style="32" customWidth="1"/>
    <col min="1547" max="1547" width="5.375" style="32" customWidth="1"/>
    <col min="1548" max="1548" width="6" style="32" customWidth="1"/>
    <col min="1549" max="1792" width="9" style="32"/>
    <col min="1793" max="1793" width="2.75" style="32" customWidth="1"/>
    <col min="1794" max="1794" width="20.875" style="32" customWidth="1"/>
    <col min="1795" max="1795" width="23.125" style="32" customWidth="1"/>
    <col min="1796" max="1796" width="15.125" style="32" customWidth="1"/>
    <col min="1797" max="1797" width="21.625" style="32" customWidth="1"/>
    <col min="1798" max="1798" width="9.75" style="32" customWidth="1"/>
    <col min="1799" max="1799" width="8.25" style="32" customWidth="1"/>
    <col min="1800" max="1800" width="8" style="32" customWidth="1"/>
    <col min="1801" max="1801" width="4.5" style="32" customWidth="1"/>
    <col min="1802" max="1802" width="6.75" style="32" customWidth="1"/>
    <col min="1803" max="1803" width="5.375" style="32" customWidth="1"/>
    <col min="1804" max="1804" width="6" style="32" customWidth="1"/>
    <col min="1805" max="2048" width="9" style="32"/>
    <col min="2049" max="2049" width="2.75" style="32" customWidth="1"/>
    <col min="2050" max="2050" width="20.875" style="32" customWidth="1"/>
    <col min="2051" max="2051" width="23.125" style="32" customWidth="1"/>
    <col min="2052" max="2052" width="15.125" style="32" customWidth="1"/>
    <col min="2053" max="2053" width="21.625" style="32" customWidth="1"/>
    <col min="2054" max="2054" width="9.75" style="32" customWidth="1"/>
    <col min="2055" max="2055" width="8.25" style="32" customWidth="1"/>
    <col min="2056" max="2056" width="8" style="32" customWidth="1"/>
    <col min="2057" max="2057" width="4.5" style="32" customWidth="1"/>
    <col min="2058" max="2058" width="6.75" style="32" customWidth="1"/>
    <col min="2059" max="2059" width="5.375" style="32" customWidth="1"/>
    <col min="2060" max="2060" width="6" style="32" customWidth="1"/>
    <col min="2061" max="2304" width="9" style="32"/>
    <col min="2305" max="2305" width="2.75" style="32" customWidth="1"/>
    <col min="2306" max="2306" width="20.875" style="32" customWidth="1"/>
    <col min="2307" max="2307" width="23.125" style="32" customWidth="1"/>
    <col min="2308" max="2308" width="15.125" style="32" customWidth="1"/>
    <col min="2309" max="2309" width="21.625" style="32" customWidth="1"/>
    <col min="2310" max="2310" width="9.75" style="32" customWidth="1"/>
    <col min="2311" max="2311" width="8.25" style="32" customWidth="1"/>
    <col min="2312" max="2312" width="8" style="32" customWidth="1"/>
    <col min="2313" max="2313" width="4.5" style="32" customWidth="1"/>
    <col min="2314" max="2314" width="6.75" style="32" customWidth="1"/>
    <col min="2315" max="2315" width="5.375" style="32" customWidth="1"/>
    <col min="2316" max="2316" width="6" style="32" customWidth="1"/>
    <col min="2317" max="2560" width="9" style="32"/>
    <col min="2561" max="2561" width="2.75" style="32" customWidth="1"/>
    <col min="2562" max="2562" width="20.875" style="32" customWidth="1"/>
    <col min="2563" max="2563" width="23.125" style="32" customWidth="1"/>
    <col min="2564" max="2564" width="15.125" style="32" customWidth="1"/>
    <col min="2565" max="2565" width="21.625" style="32" customWidth="1"/>
    <col min="2566" max="2566" width="9.75" style="32" customWidth="1"/>
    <col min="2567" max="2567" width="8.25" style="32" customWidth="1"/>
    <col min="2568" max="2568" width="8" style="32" customWidth="1"/>
    <col min="2569" max="2569" width="4.5" style="32" customWidth="1"/>
    <col min="2570" max="2570" width="6.75" style="32" customWidth="1"/>
    <col min="2571" max="2571" width="5.375" style="32" customWidth="1"/>
    <col min="2572" max="2572" width="6" style="32" customWidth="1"/>
    <col min="2573" max="2816" width="9" style="32"/>
    <col min="2817" max="2817" width="2.75" style="32" customWidth="1"/>
    <col min="2818" max="2818" width="20.875" style="32" customWidth="1"/>
    <col min="2819" max="2819" width="23.125" style="32" customWidth="1"/>
    <col min="2820" max="2820" width="15.125" style="32" customWidth="1"/>
    <col min="2821" max="2821" width="21.625" style="32" customWidth="1"/>
    <col min="2822" max="2822" width="9.75" style="32" customWidth="1"/>
    <col min="2823" max="2823" width="8.25" style="32" customWidth="1"/>
    <col min="2824" max="2824" width="8" style="32" customWidth="1"/>
    <col min="2825" max="2825" width="4.5" style="32" customWidth="1"/>
    <col min="2826" max="2826" width="6.75" style="32" customWidth="1"/>
    <col min="2827" max="2827" width="5.375" style="32" customWidth="1"/>
    <col min="2828" max="2828" width="6" style="32" customWidth="1"/>
    <col min="2829" max="3072" width="9" style="32"/>
    <col min="3073" max="3073" width="2.75" style="32" customWidth="1"/>
    <col min="3074" max="3074" width="20.875" style="32" customWidth="1"/>
    <col min="3075" max="3075" width="23.125" style="32" customWidth="1"/>
    <col min="3076" max="3076" width="15.125" style="32" customWidth="1"/>
    <col min="3077" max="3077" width="21.625" style="32" customWidth="1"/>
    <col min="3078" max="3078" width="9.75" style="32" customWidth="1"/>
    <col min="3079" max="3079" width="8.25" style="32" customWidth="1"/>
    <col min="3080" max="3080" width="8" style="32" customWidth="1"/>
    <col min="3081" max="3081" width="4.5" style="32" customWidth="1"/>
    <col min="3082" max="3082" width="6.75" style="32" customWidth="1"/>
    <col min="3083" max="3083" width="5.375" style="32" customWidth="1"/>
    <col min="3084" max="3084" width="6" style="32" customWidth="1"/>
    <col min="3085" max="3328" width="9" style="32"/>
    <col min="3329" max="3329" width="2.75" style="32" customWidth="1"/>
    <col min="3330" max="3330" width="20.875" style="32" customWidth="1"/>
    <col min="3331" max="3331" width="23.125" style="32" customWidth="1"/>
    <col min="3332" max="3332" width="15.125" style="32" customWidth="1"/>
    <col min="3333" max="3333" width="21.625" style="32" customWidth="1"/>
    <col min="3334" max="3334" width="9.75" style="32" customWidth="1"/>
    <col min="3335" max="3335" width="8.25" style="32" customWidth="1"/>
    <col min="3336" max="3336" width="8" style="32" customWidth="1"/>
    <col min="3337" max="3337" width="4.5" style="32" customWidth="1"/>
    <col min="3338" max="3338" width="6.75" style="32" customWidth="1"/>
    <col min="3339" max="3339" width="5.375" style="32" customWidth="1"/>
    <col min="3340" max="3340" width="6" style="32" customWidth="1"/>
    <col min="3341" max="3584" width="9" style="32"/>
    <col min="3585" max="3585" width="2.75" style="32" customWidth="1"/>
    <col min="3586" max="3586" width="20.875" style="32" customWidth="1"/>
    <col min="3587" max="3587" width="23.125" style="32" customWidth="1"/>
    <col min="3588" max="3588" width="15.125" style="32" customWidth="1"/>
    <col min="3589" max="3589" width="21.625" style="32" customWidth="1"/>
    <col min="3590" max="3590" width="9.75" style="32" customWidth="1"/>
    <col min="3591" max="3591" width="8.25" style="32" customWidth="1"/>
    <col min="3592" max="3592" width="8" style="32" customWidth="1"/>
    <col min="3593" max="3593" width="4.5" style="32" customWidth="1"/>
    <col min="3594" max="3594" width="6.75" style="32" customWidth="1"/>
    <col min="3595" max="3595" width="5.375" style="32" customWidth="1"/>
    <col min="3596" max="3596" width="6" style="32" customWidth="1"/>
    <col min="3597" max="3840" width="9" style="32"/>
    <col min="3841" max="3841" width="2.75" style="32" customWidth="1"/>
    <col min="3842" max="3842" width="20.875" style="32" customWidth="1"/>
    <col min="3843" max="3843" width="23.125" style="32" customWidth="1"/>
    <col min="3844" max="3844" width="15.125" style="32" customWidth="1"/>
    <col min="3845" max="3845" width="21.625" style="32" customWidth="1"/>
    <col min="3846" max="3846" width="9.75" style="32" customWidth="1"/>
    <col min="3847" max="3847" width="8.25" style="32" customWidth="1"/>
    <col min="3848" max="3848" width="8" style="32" customWidth="1"/>
    <col min="3849" max="3849" width="4.5" style="32" customWidth="1"/>
    <col min="3850" max="3850" width="6.75" style="32" customWidth="1"/>
    <col min="3851" max="3851" width="5.375" style="32" customWidth="1"/>
    <col min="3852" max="3852" width="6" style="32" customWidth="1"/>
    <col min="3853" max="4096" width="9" style="32"/>
    <col min="4097" max="4097" width="2.75" style="32" customWidth="1"/>
    <col min="4098" max="4098" width="20.875" style="32" customWidth="1"/>
    <col min="4099" max="4099" width="23.125" style="32" customWidth="1"/>
    <col min="4100" max="4100" width="15.125" style="32" customWidth="1"/>
    <col min="4101" max="4101" width="21.625" style="32" customWidth="1"/>
    <col min="4102" max="4102" width="9.75" style="32" customWidth="1"/>
    <col min="4103" max="4103" width="8.25" style="32" customWidth="1"/>
    <col min="4104" max="4104" width="8" style="32" customWidth="1"/>
    <col min="4105" max="4105" width="4.5" style="32" customWidth="1"/>
    <col min="4106" max="4106" width="6.75" style="32" customWidth="1"/>
    <col min="4107" max="4107" width="5.375" style="32" customWidth="1"/>
    <col min="4108" max="4108" width="6" style="32" customWidth="1"/>
    <col min="4109" max="4352" width="9" style="32"/>
    <col min="4353" max="4353" width="2.75" style="32" customWidth="1"/>
    <col min="4354" max="4354" width="20.875" style="32" customWidth="1"/>
    <col min="4355" max="4355" width="23.125" style="32" customWidth="1"/>
    <col min="4356" max="4356" width="15.125" style="32" customWidth="1"/>
    <col min="4357" max="4357" width="21.625" style="32" customWidth="1"/>
    <col min="4358" max="4358" width="9.75" style="32" customWidth="1"/>
    <col min="4359" max="4359" width="8.25" style="32" customWidth="1"/>
    <col min="4360" max="4360" width="8" style="32" customWidth="1"/>
    <col min="4361" max="4361" width="4.5" style="32" customWidth="1"/>
    <col min="4362" max="4362" width="6.75" style="32" customWidth="1"/>
    <col min="4363" max="4363" width="5.375" style="32" customWidth="1"/>
    <col min="4364" max="4364" width="6" style="32" customWidth="1"/>
    <col min="4365" max="4608" width="9" style="32"/>
    <col min="4609" max="4609" width="2.75" style="32" customWidth="1"/>
    <col min="4610" max="4610" width="20.875" style="32" customWidth="1"/>
    <col min="4611" max="4611" width="23.125" style="32" customWidth="1"/>
    <col min="4612" max="4612" width="15.125" style="32" customWidth="1"/>
    <col min="4613" max="4613" width="21.625" style="32" customWidth="1"/>
    <col min="4614" max="4614" width="9.75" style="32" customWidth="1"/>
    <col min="4615" max="4615" width="8.25" style="32" customWidth="1"/>
    <col min="4616" max="4616" width="8" style="32" customWidth="1"/>
    <col min="4617" max="4617" width="4.5" style="32" customWidth="1"/>
    <col min="4618" max="4618" width="6.75" style="32" customWidth="1"/>
    <col min="4619" max="4619" width="5.375" style="32" customWidth="1"/>
    <col min="4620" max="4620" width="6" style="32" customWidth="1"/>
    <col min="4621" max="4864" width="9" style="32"/>
    <col min="4865" max="4865" width="2.75" style="32" customWidth="1"/>
    <col min="4866" max="4866" width="20.875" style="32" customWidth="1"/>
    <col min="4867" max="4867" width="23.125" style="32" customWidth="1"/>
    <col min="4868" max="4868" width="15.125" style="32" customWidth="1"/>
    <col min="4869" max="4869" width="21.625" style="32" customWidth="1"/>
    <col min="4870" max="4870" width="9.75" style="32" customWidth="1"/>
    <col min="4871" max="4871" width="8.25" style="32" customWidth="1"/>
    <col min="4872" max="4872" width="8" style="32" customWidth="1"/>
    <col min="4873" max="4873" width="4.5" style="32" customWidth="1"/>
    <col min="4874" max="4874" width="6.75" style="32" customWidth="1"/>
    <col min="4875" max="4875" width="5.375" style="32" customWidth="1"/>
    <col min="4876" max="4876" width="6" style="32" customWidth="1"/>
    <col min="4877" max="5120" width="9" style="32"/>
    <col min="5121" max="5121" width="2.75" style="32" customWidth="1"/>
    <col min="5122" max="5122" width="20.875" style="32" customWidth="1"/>
    <col min="5123" max="5123" width="23.125" style="32" customWidth="1"/>
    <col min="5124" max="5124" width="15.125" style="32" customWidth="1"/>
    <col min="5125" max="5125" width="21.625" style="32" customWidth="1"/>
    <col min="5126" max="5126" width="9.75" style="32" customWidth="1"/>
    <col min="5127" max="5127" width="8.25" style="32" customWidth="1"/>
    <col min="5128" max="5128" width="8" style="32" customWidth="1"/>
    <col min="5129" max="5129" width="4.5" style="32" customWidth="1"/>
    <col min="5130" max="5130" width="6.75" style="32" customWidth="1"/>
    <col min="5131" max="5131" width="5.375" style="32" customWidth="1"/>
    <col min="5132" max="5132" width="6" style="32" customWidth="1"/>
    <col min="5133" max="5376" width="9" style="32"/>
    <col min="5377" max="5377" width="2.75" style="32" customWidth="1"/>
    <col min="5378" max="5378" width="20.875" style="32" customWidth="1"/>
    <col min="5379" max="5379" width="23.125" style="32" customWidth="1"/>
    <col min="5380" max="5380" width="15.125" style="32" customWidth="1"/>
    <col min="5381" max="5381" width="21.625" style="32" customWidth="1"/>
    <col min="5382" max="5382" width="9.75" style="32" customWidth="1"/>
    <col min="5383" max="5383" width="8.25" style="32" customWidth="1"/>
    <col min="5384" max="5384" width="8" style="32" customWidth="1"/>
    <col min="5385" max="5385" width="4.5" style="32" customWidth="1"/>
    <col min="5386" max="5386" width="6.75" style="32" customWidth="1"/>
    <col min="5387" max="5387" width="5.375" style="32" customWidth="1"/>
    <col min="5388" max="5388" width="6" style="32" customWidth="1"/>
    <col min="5389" max="5632" width="9" style="32"/>
    <col min="5633" max="5633" width="2.75" style="32" customWidth="1"/>
    <col min="5634" max="5634" width="20.875" style="32" customWidth="1"/>
    <col min="5635" max="5635" width="23.125" style="32" customWidth="1"/>
    <col min="5636" max="5636" width="15.125" style="32" customWidth="1"/>
    <col min="5637" max="5637" width="21.625" style="32" customWidth="1"/>
    <col min="5638" max="5638" width="9.75" style="32" customWidth="1"/>
    <col min="5639" max="5639" width="8.25" style="32" customWidth="1"/>
    <col min="5640" max="5640" width="8" style="32" customWidth="1"/>
    <col min="5641" max="5641" width="4.5" style="32" customWidth="1"/>
    <col min="5642" max="5642" width="6.75" style="32" customWidth="1"/>
    <col min="5643" max="5643" width="5.375" style="32" customWidth="1"/>
    <col min="5644" max="5644" width="6" style="32" customWidth="1"/>
    <col min="5645" max="5888" width="9" style="32"/>
    <col min="5889" max="5889" width="2.75" style="32" customWidth="1"/>
    <col min="5890" max="5890" width="20.875" style="32" customWidth="1"/>
    <col min="5891" max="5891" width="23.125" style="32" customWidth="1"/>
    <col min="5892" max="5892" width="15.125" style="32" customWidth="1"/>
    <col min="5893" max="5893" width="21.625" style="32" customWidth="1"/>
    <col min="5894" max="5894" width="9.75" style="32" customWidth="1"/>
    <col min="5895" max="5895" width="8.25" style="32" customWidth="1"/>
    <col min="5896" max="5896" width="8" style="32" customWidth="1"/>
    <col min="5897" max="5897" width="4.5" style="32" customWidth="1"/>
    <col min="5898" max="5898" width="6.75" style="32" customWidth="1"/>
    <col min="5899" max="5899" width="5.375" style="32" customWidth="1"/>
    <col min="5900" max="5900" width="6" style="32" customWidth="1"/>
    <col min="5901" max="6144" width="9" style="32"/>
    <col min="6145" max="6145" width="2.75" style="32" customWidth="1"/>
    <col min="6146" max="6146" width="20.875" style="32" customWidth="1"/>
    <col min="6147" max="6147" width="23.125" style="32" customWidth="1"/>
    <col min="6148" max="6148" width="15.125" style="32" customWidth="1"/>
    <col min="6149" max="6149" width="21.625" style="32" customWidth="1"/>
    <col min="6150" max="6150" width="9.75" style="32" customWidth="1"/>
    <col min="6151" max="6151" width="8.25" style="32" customWidth="1"/>
    <col min="6152" max="6152" width="8" style="32" customWidth="1"/>
    <col min="6153" max="6153" width="4.5" style="32" customWidth="1"/>
    <col min="6154" max="6154" width="6.75" style="32" customWidth="1"/>
    <col min="6155" max="6155" width="5.375" style="32" customWidth="1"/>
    <col min="6156" max="6156" width="6" style="32" customWidth="1"/>
    <col min="6157" max="6400" width="9" style="32"/>
    <col min="6401" max="6401" width="2.75" style="32" customWidth="1"/>
    <col min="6402" max="6402" width="20.875" style="32" customWidth="1"/>
    <col min="6403" max="6403" width="23.125" style="32" customWidth="1"/>
    <col min="6404" max="6404" width="15.125" style="32" customWidth="1"/>
    <col min="6405" max="6405" width="21.625" style="32" customWidth="1"/>
    <col min="6406" max="6406" width="9.75" style="32" customWidth="1"/>
    <col min="6407" max="6407" width="8.25" style="32" customWidth="1"/>
    <col min="6408" max="6408" width="8" style="32" customWidth="1"/>
    <col min="6409" max="6409" width="4.5" style="32" customWidth="1"/>
    <col min="6410" max="6410" width="6.75" style="32" customWidth="1"/>
    <col min="6411" max="6411" width="5.375" style="32" customWidth="1"/>
    <col min="6412" max="6412" width="6" style="32" customWidth="1"/>
    <col min="6413" max="6656" width="9" style="32"/>
    <col min="6657" max="6657" width="2.75" style="32" customWidth="1"/>
    <col min="6658" max="6658" width="20.875" style="32" customWidth="1"/>
    <col min="6659" max="6659" width="23.125" style="32" customWidth="1"/>
    <col min="6660" max="6660" width="15.125" style="32" customWidth="1"/>
    <col min="6661" max="6661" width="21.625" style="32" customWidth="1"/>
    <col min="6662" max="6662" width="9.75" style="32" customWidth="1"/>
    <col min="6663" max="6663" width="8.25" style="32" customWidth="1"/>
    <col min="6664" max="6664" width="8" style="32" customWidth="1"/>
    <col min="6665" max="6665" width="4.5" style="32" customWidth="1"/>
    <col min="6666" max="6666" width="6.75" style="32" customWidth="1"/>
    <col min="6667" max="6667" width="5.375" style="32" customWidth="1"/>
    <col min="6668" max="6668" width="6" style="32" customWidth="1"/>
    <col min="6669" max="6912" width="9" style="32"/>
    <col min="6913" max="6913" width="2.75" style="32" customWidth="1"/>
    <col min="6914" max="6914" width="20.875" style="32" customWidth="1"/>
    <col min="6915" max="6915" width="23.125" style="32" customWidth="1"/>
    <col min="6916" max="6916" width="15.125" style="32" customWidth="1"/>
    <col min="6917" max="6917" width="21.625" style="32" customWidth="1"/>
    <col min="6918" max="6918" width="9.75" style="32" customWidth="1"/>
    <col min="6919" max="6919" width="8.25" style="32" customWidth="1"/>
    <col min="6920" max="6920" width="8" style="32" customWidth="1"/>
    <col min="6921" max="6921" width="4.5" style="32" customWidth="1"/>
    <col min="6922" max="6922" width="6.75" style="32" customWidth="1"/>
    <col min="6923" max="6923" width="5.375" style="32" customWidth="1"/>
    <col min="6924" max="6924" width="6" style="32" customWidth="1"/>
    <col min="6925" max="7168" width="9" style="32"/>
    <col min="7169" max="7169" width="2.75" style="32" customWidth="1"/>
    <col min="7170" max="7170" width="20.875" style="32" customWidth="1"/>
    <col min="7171" max="7171" width="23.125" style="32" customWidth="1"/>
    <col min="7172" max="7172" width="15.125" style="32" customWidth="1"/>
    <col min="7173" max="7173" width="21.625" style="32" customWidth="1"/>
    <col min="7174" max="7174" width="9.75" style="32" customWidth="1"/>
    <col min="7175" max="7175" width="8.25" style="32" customWidth="1"/>
    <col min="7176" max="7176" width="8" style="32" customWidth="1"/>
    <col min="7177" max="7177" width="4.5" style="32" customWidth="1"/>
    <col min="7178" max="7178" width="6.75" style="32" customWidth="1"/>
    <col min="7179" max="7179" width="5.375" style="32" customWidth="1"/>
    <col min="7180" max="7180" width="6" style="32" customWidth="1"/>
    <col min="7181" max="7424" width="9" style="32"/>
    <col min="7425" max="7425" width="2.75" style="32" customWidth="1"/>
    <col min="7426" max="7426" width="20.875" style="32" customWidth="1"/>
    <col min="7427" max="7427" width="23.125" style="32" customWidth="1"/>
    <col min="7428" max="7428" width="15.125" style="32" customWidth="1"/>
    <col min="7429" max="7429" width="21.625" style="32" customWidth="1"/>
    <col min="7430" max="7430" width="9.75" style="32" customWidth="1"/>
    <col min="7431" max="7431" width="8.25" style="32" customWidth="1"/>
    <col min="7432" max="7432" width="8" style="32" customWidth="1"/>
    <col min="7433" max="7433" width="4.5" style="32" customWidth="1"/>
    <col min="7434" max="7434" width="6.75" style="32" customWidth="1"/>
    <col min="7435" max="7435" width="5.375" style="32" customWidth="1"/>
    <col min="7436" max="7436" width="6" style="32" customWidth="1"/>
    <col min="7437" max="7680" width="9" style="32"/>
    <col min="7681" max="7681" width="2.75" style="32" customWidth="1"/>
    <col min="7682" max="7682" width="20.875" style="32" customWidth="1"/>
    <col min="7683" max="7683" width="23.125" style="32" customWidth="1"/>
    <col min="7684" max="7684" width="15.125" style="32" customWidth="1"/>
    <col min="7685" max="7685" width="21.625" style="32" customWidth="1"/>
    <col min="7686" max="7686" width="9.75" style="32" customWidth="1"/>
    <col min="7687" max="7687" width="8.25" style="32" customWidth="1"/>
    <col min="7688" max="7688" width="8" style="32" customWidth="1"/>
    <col min="7689" max="7689" width="4.5" style="32" customWidth="1"/>
    <col min="7690" max="7690" width="6.75" style="32" customWidth="1"/>
    <col min="7691" max="7691" width="5.375" style="32" customWidth="1"/>
    <col min="7692" max="7692" width="6" style="32" customWidth="1"/>
    <col min="7693" max="7936" width="9" style="32"/>
    <col min="7937" max="7937" width="2.75" style="32" customWidth="1"/>
    <col min="7938" max="7938" width="20.875" style="32" customWidth="1"/>
    <col min="7939" max="7939" width="23.125" style="32" customWidth="1"/>
    <col min="7940" max="7940" width="15.125" style="32" customWidth="1"/>
    <col min="7941" max="7941" width="21.625" style="32" customWidth="1"/>
    <col min="7942" max="7942" width="9.75" style="32" customWidth="1"/>
    <col min="7943" max="7943" width="8.25" style="32" customWidth="1"/>
    <col min="7944" max="7944" width="8" style="32" customWidth="1"/>
    <col min="7945" max="7945" width="4.5" style="32" customWidth="1"/>
    <col min="7946" max="7946" width="6.75" style="32" customWidth="1"/>
    <col min="7947" max="7947" width="5.375" style="32" customWidth="1"/>
    <col min="7948" max="7948" width="6" style="32" customWidth="1"/>
    <col min="7949" max="8192" width="9" style="32"/>
    <col min="8193" max="8193" width="2.75" style="32" customWidth="1"/>
    <col min="8194" max="8194" width="20.875" style="32" customWidth="1"/>
    <col min="8195" max="8195" width="23.125" style="32" customWidth="1"/>
    <col min="8196" max="8196" width="15.125" style="32" customWidth="1"/>
    <col min="8197" max="8197" width="21.625" style="32" customWidth="1"/>
    <col min="8198" max="8198" width="9.75" style="32" customWidth="1"/>
    <col min="8199" max="8199" width="8.25" style="32" customWidth="1"/>
    <col min="8200" max="8200" width="8" style="32" customWidth="1"/>
    <col min="8201" max="8201" width="4.5" style="32" customWidth="1"/>
    <col min="8202" max="8202" width="6.75" style="32" customWidth="1"/>
    <col min="8203" max="8203" width="5.375" style="32" customWidth="1"/>
    <col min="8204" max="8204" width="6" style="32" customWidth="1"/>
    <col min="8205" max="8448" width="9" style="32"/>
    <col min="8449" max="8449" width="2.75" style="32" customWidth="1"/>
    <col min="8450" max="8450" width="20.875" style="32" customWidth="1"/>
    <col min="8451" max="8451" width="23.125" style="32" customWidth="1"/>
    <col min="8452" max="8452" width="15.125" style="32" customWidth="1"/>
    <col min="8453" max="8453" width="21.625" style="32" customWidth="1"/>
    <col min="8454" max="8454" width="9.75" style="32" customWidth="1"/>
    <col min="8455" max="8455" width="8.25" style="32" customWidth="1"/>
    <col min="8456" max="8456" width="8" style="32" customWidth="1"/>
    <col min="8457" max="8457" width="4.5" style="32" customWidth="1"/>
    <col min="8458" max="8458" width="6.75" style="32" customWidth="1"/>
    <col min="8459" max="8459" width="5.375" style="32" customWidth="1"/>
    <col min="8460" max="8460" width="6" style="32" customWidth="1"/>
    <col min="8461" max="8704" width="9" style="32"/>
    <col min="8705" max="8705" width="2.75" style="32" customWidth="1"/>
    <col min="8706" max="8706" width="20.875" style="32" customWidth="1"/>
    <col min="8707" max="8707" width="23.125" style="32" customWidth="1"/>
    <col min="8708" max="8708" width="15.125" style="32" customWidth="1"/>
    <col min="8709" max="8709" width="21.625" style="32" customWidth="1"/>
    <col min="8710" max="8710" width="9.75" style="32" customWidth="1"/>
    <col min="8711" max="8711" width="8.25" style="32" customWidth="1"/>
    <col min="8712" max="8712" width="8" style="32" customWidth="1"/>
    <col min="8713" max="8713" width="4.5" style="32" customWidth="1"/>
    <col min="8714" max="8714" width="6.75" style="32" customWidth="1"/>
    <col min="8715" max="8715" width="5.375" style="32" customWidth="1"/>
    <col min="8716" max="8716" width="6" style="32" customWidth="1"/>
    <col min="8717" max="8960" width="9" style="32"/>
    <col min="8961" max="8961" width="2.75" style="32" customWidth="1"/>
    <col min="8962" max="8962" width="20.875" style="32" customWidth="1"/>
    <col min="8963" max="8963" width="23.125" style="32" customWidth="1"/>
    <col min="8964" max="8964" width="15.125" style="32" customWidth="1"/>
    <col min="8965" max="8965" width="21.625" style="32" customWidth="1"/>
    <col min="8966" max="8966" width="9.75" style="32" customWidth="1"/>
    <col min="8967" max="8967" width="8.25" style="32" customWidth="1"/>
    <col min="8968" max="8968" width="8" style="32" customWidth="1"/>
    <col min="8969" max="8969" width="4.5" style="32" customWidth="1"/>
    <col min="8970" max="8970" width="6.75" style="32" customWidth="1"/>
    <col min="8971" max="8971" width="5.375" style="32" customWidth="1"/>
    <col min="8972" max="8972" width="6" style="32" customWidth="1"/>
    <col min="8973" max="9216" width="9" style="32"/>
    <col min="9217" max="9217" width="2.75" style="32" customWidth="1"/>
    <col min="9218" max="9218" width="20.875" style="32" customWidth="1"/>
    <col min="9219" max="9219" width="23.125" style="32" customWidth="1"/>
    <col min="9220" max="9220" width="15.125" style="32" customWidth="1"/>
    <col min="9221" max="9221" width="21.625" style="32" customWidth="1"/>
    <col min="9222" max="9222" width="9.75" style="32" customWidth="1"/>
    <col min="9223" max="9223" width="8.25" style="32" customWidth="1"/>
    <col min="9224" max="9224" width="8" style="32" customWidth="1"/>
    <col min="9225" max="9225" width="4.5" style="32" customWidth="1"/>
    <col min="9226" max="9226" width="6.75" style="32" customWidth="1"/>
    <col min="9227" max="9227" width="5.375" style="32" customWidth="1"/>
    <col min="9228" max="9228" width="6" style="32" customWidth="1"/>
    <col min="9229" max="9472" width="9" style="32"/>
    <col min="9473" max="9473" width="2.75" style="32" customWidth="1"/>
    <col min="9474" max="9474" width="20.875" style="32" customWidth="1"/>
    <col min="9475" max="9475" width="23.125" style="32" customWidth="1"/>
    <col min="9476" max="9476" width="15.125" style="32" customWidth="1"/>
    <col min="9477" max="9477" width="21.625" style="32" customWidth="1"/>
    <col min="9478" max="9478" width="9.75" style="32" customWidth="1"/>
    <col min="9479" max="9479" width="8.25" style="32" customWidth="1"/>
    <col min="9480" max="9480" width="8" style="32" customWidth="1"/>
    <col min="9481" max="9481" width="4.5" style="32" customWidth="1"/>
    <col min="9482" max="9482" width="6.75" style="32" customWidth="1"/>
    <col min="9483" max="9483" width="5.375" style="32" customWidth="1"/>
    <col min="9484" max="9484" width="6" style="32" customWidth="1"/>
    <col min="9485" max="9728" width="9" style="32"/>
    <col min="9729" max="9729" width="2.75" style="32" customWidth="1"/>
    <col min="9730" max="9730" width="20.875" style="32" customWidth="1"/>
    <col min="9731" max="9731" width="23.125" style="32" customWidth="1"/>
    <col min="9732" max="9732" width="15.125" style="32" customWidth="1"/>
    <col min="9733" max="9733" width="21.625" style="32" customWidth="1"/>
    <col min="9734" max="9734" width="9.75" style="32" customWidth="1"/>
    <col min="9735" max="9735" width="8.25" style="32" customWidth="1"/>
    <col min="9736" max="9736" width="8" style="32" customWidth="1"/>
    <col min="9737" max="9737" width="4.5" style="32" customWidth="1"/>
    <col min="9738" max="9738" width="6.75" style="32" customWidth="1"/>
    <col min="9739" max="9739" width="5.375" style="32" customWidth="1"/>
    <col min="9740" max="9740" width="6" style="32" customWidth="1"/>
    <col min="9741" max="9984" width="9" style="32"/>
    <col min="9985" max="9985" width="2.75" style="32" customWidth="1"/>
    <col min="9986" max="9986" width="20.875" style="32" customWidth="1"/>
    <col min="9987" max="9987" width="23.125" style="32" customWidth="1"/>
    <col min="9988" max="9988" width="15.125" style="32" customWidth="1"/>
    <col min="9989" max="9989" width="21.625" style="32" customWidth="1"/>
    <col min="9990" max="9990" width="9.75" style="32" customWidth="1"/>
    <col min="9991" max="9991" width="8.25" style="32" customWidth="1"/>
    <col min="9992" max="9992" width="8" style="32" customWidth="1"/>
    <col min="9993" max="9993" width="4.5" style="32" customWidth="1"/>
    <col min="9994" max="9994" width="6.75" style="32" customWidth="1"/>
    <col min="9995" max="9995" width="5.375" style="32" customWidth="1"/>
    <col min="9996" max="9996" width="6" style="32" customWidth="1"/>
    <col min="9997" max="10240" width="9" style="32"/>
    <col min="10241" max="10241" width="2.75" style="32" customWidth="1"/>
    <col min="10242" max="10242" width="20.875" style="32" customWidth="1"/>
    <col min="10243" max="10243" width="23.125" style="32" customWidth="1"/>
    <col min="10244" max="10244" width="15.125" style="32" customWidth="1"/>
    <col min="10245" max="10245" width="21.625" style="32" customWidth="1"/>
    <col min="10246" max="10246" width="9.75" style="32" customWidth="1"/>
    <col min="10247" max="10247" width="8.25" style="32" customWidth="1"/>
    <col min="10248" max="10248" width="8" style="32" customWidth="1"/>
    <col min="10249" max="10249" width="4.5" style="32" customWidth="1"/>
    <col min="10250" max="10250" width="6.75" style="32" customWidth="1"/>
    <col min="10251" max="10251" width="5.375" style="32" customWidth="1"/>
    <col min="10252" max="10252" width="6" style="32" customWidth="1"/>
    <col min="10253" max="10496" width="9" style="32"/>
    <col min="10497" max="10497" width="2.75" style="32" customWidth="1"/>
    <col min="10498" max="10498" width="20.875" style="32" customWidth="1"/>
    <col min="10499" max="10499" width="23.125" style="32" customWidth="1"/>
    <col min="10500" max="10500" width="15.125" style="32" customWidth="1"/>
    <col min="10501" max="10501" width="21.625" style="32" customWidth="1"/>
    <col min="10502" max="10502" width="9.75" style="32" customWidth="1"/>
    <col min="10503" max="10503" width="8.25" style="32" customWidth="1"/>
    <col min="10504" max="10504" width="8" style="32" customWidth="1"/>
    <col min="10505" max="10505" width="4.5" style="32" customWidth="1"/>
    <col min="10506" max="10506" width="6.75" style="32" customWidth="1"/>
    <col min="10507" max="10507" width="5.375" style="32" customWidth="1"/>
    <col min="10508" max="10508" width="6" style="32" customWidth="1"/>
    <col min="10509" max="10752" width="9" style="32"/>
    <col min="10753" max="10753" width="2.75" style="32" customWidth="1"/>
    <col min="10754" max="10754" width="20.875" style="32" customWidth="1"/>
    <col min="10755" max="10755" width="23.125" style="32" customWidth="1"/>
    <col min="10756" max="10756" width="15.125" style="32" customWidth="1"/>
    <col min="10757" max="10757" width="21.625" style="32" customWidth="1"/>
    <col min="10758" max="10758" width="9.75" style="32" customWidth="1"/>
    <col min="10759" max="10759" width="8.25" style="32" customWidth="1"/>
    <col min="10760" max="10760" width="8" style="32" customWidth="1"/>
    <col min="10761" max="10761" width="4.5" style="32" customWidth="1"/>
    <col min="10762" max="10762" width="6.75" style="32" customWidth="1"/>
    <col min="10763" max="10763" width="5.375" style="32" customWidth="1"/>
    <col min="10764" max="10764" width="6" style="32" customWidth="1"/>
    <col min="10765" max="11008" width="9" style="32"/>
    <col min="11009" max="11009" width="2.75" style="32" customWidth="1"/>
    <col min="11010" max="11010" width="20.875" style="32" customWidth="1"/>
    <col min="11011" max="11011" width="23.125" style="32" customWidth="1"/>
    <col min="11012" max="11012" width="15.125" style="32" customWidth="1"/>
    <col min="11013" max="11013" width="21.625" style="32" customWidth="1"/>
    <col min="11014" max="11014" width="9.75" style="32" customWidth="1"/>
    <col min="11015" max="11015" width="8.25" style="32" customWidth="1"/>
    <col min="11016" max="11016" width="8" style="32" customWidth="1"/>
    <col min="11017" max="11017" width="4.5" style="32" customWidth="1"/>
    <col min="11018" max="11018" width="6.75" style="32" customWidth="1"/>
    <col min="11019" max="11019" width="5.375" style="32" customWidth="1"/>
    <col min="11020" max="11020" width="6" style="32" customWidth="1"/>
    <col min="11021" max="11264" width="9" style="32"/>
    <col min="11265" max="11265" width="2.75" style="32" customWidth="1"/>
    <col min="11266" max="11266" width="20.875" style="32" customWidth="1"/>
    <col min="11267" max="11267" width="23.125" style="32" customWidth="1"/>
    <col min="11268" max="11268" width="15.125" style="32" customWidth="1"/>
    <col min="11269" max="11269" width="21.625" style="32" customWidth="1"/>
    <col min="11270" max="11270" width="9.75" style="32" customWidth="1"/>
    <col min="11271" max="11271" width="8.25" style="32" customWidth="1"/>
    <col min="11272" max="11272" width="8" style="32" customWidth="1"/>
    <col min="11273" max="11273" width="4.5" style="32" customWidth="1"/>
    <col min="11274" max="11274" width="6.75" style="32" customWidth="1"/>
    <col min="11275" max="11275" width="5.375" style="32" customWidth="1"/>
    <col min="11276" max="11276" width="6" style="32" customWidth="1"/>
    <col min="11277" max="11520" width="9" style="32"/>
    <col min="11521" max="11521" width="2.75" style="32" customWidth="1"/>
    <col min="11522" max="11522" width="20.875" style="32" customWidth="1"/>
    <col min="11523" max="11523" width="23.125" style="32" customWidth="1"/>
    <col min="11524" max="11524" width="15.125" style="32" customWidth="1"/>
    <col min="11525" max="11525" width="21.625" style="32" customWidth="1"/>
    <col min="11526" max="11526" width="9.75" style="32" customWidth="1"/>
    <col min="11527" max="11527" width="8.25" style="32" customWidth="1"/>
    <col min="11528" max="11528" width="8" style="32" customWidth="1"/>
    <col min="11529" max="11529" width="4.5" style="32" customWidth="1"/>
    <col min="11530" max="11530" width="6.75" style="32" customWidth="1"/>
    <col min="11531" max="11531" width="5.375" style="32" customWidth="1"/>
    <col min="11532" max="11532" width="6" style="32" customWidth="1"/>
    <col min="11533" max="11776" width="9" style="32"/>
    <col min="11777" max="11777" width="2.75" style="32" customWidth="1"/>
    <col min="11778" max="11778" width="20.875" style="32" customWidth="1"/>
    <col min="11779" max="11779" width="23.125" style="32" customWidth="1"/>
    <col min="11780" max="11780" width="15.125" style="32" customWidth="1"/>
    <col min="11781" max="11781" width="21.625" style="32" customWidth="1"/>
    <col min="11782" max="11782" width="9.75" style="32" customWidth="1"/>
    <col min="11783" max="11783" width="8.25" style="32" customWidth="1"/>
    <col min="11784" max="11784" width="8" style="32" customWidth="1"/>
    <col min="11785" max="11785" width="4.5" style="32" customWidth="1"/>
    <col min="11786" max="11786" width="6.75" style="32" customWidth="1"/>
    <col min="11787" max="11787" width="5.375" style="32" customWidth="1"/>
    <col min="11788" max="11788" width="6" style="32" customWidth="1"/>
    <col min="11789" max="12032" width="9" style="32"/>
    <col min="12033" max="12033" width="2.75" style="32" customWidth="1"/>
    <col min="12034" max="12034" width="20.875" style="32" customWidth="1"/>
    <col min="12035" max="12035" width="23.125" style="32" customWidth="1"/>
    <col min="12036" max="12036" width="15.125" style="32" customWidth="1"/>
    <col min="12037" max="12037" width="21.625" style="32" customWidth="1"/>
    <col min="12038" max="12038" width="9.75" style="32" customWidth="1"/>
    <col min="12039" max="12039" width="8.25" style="32" customWidth="1"/>
    <col min="12040" max="12040" width="8" style="32" customWidth="1"/>
    <col min="12041" max="12041" width="4.5" style="32" customWidth="1"/>
    <col min="12042" max="12042" width="6.75" style="32" customWidth="1"/>
    <col min="12043" max="12043" width="5.375" style="32" customWidth="1"/>
    <col min="12044" max="12044" width="6" style="32" customWidth="1"/>
    <col min="12045" max="12288" width="9" style="32"/>
    <col min="12289" max="12289" width="2.75" style="32" customWidth="1"/>
    <col min="12290" max="12290" width="20.875" style="32" customWidth="1"/>
    <col min="12291" max="12291" width="23.125" style="32" customWidth="1"/>
    <col min="12292" max="12292" width="15.125" style="32" customWidth="1"/>
    <col min="12293" max="12293" width="21.625" style="32" customWidth="1"/>
    <col min="12294" max="12294" width="9.75" style="32" customWidth="1"/>
    <col min="12295" max="12295" width="8.25" style="32" customWidth="1"/>
    <col min="12296" max="12296" width="8" style="32" customWidth="1"/>
    <col min="12297" max="12297" width="4.5" style="32" customWidth="1"/>
    <col min="12298" max="12298" width="6.75" style="32" customWidth="1"/>
    <col min="12299" max="12299" width="5.375" style="32" customWidth="1"/>
    <col min="12300" max="12300" width="6" style="32" customWidth="1"/>
    <col min="12301" max="12544" width="9" style="32"/>
    <col min="12545" max="12545" width="2.75" style="32" customWidth="1"/>
    <col min="12546" max="12546" width="20.875" style="32" customWidth="1"/>
    <col min="12547" max="12547" width="23.125" style="32" customWidth="1"/>
    <col min="12548" max="12548" width="15.125" style="32" customWidth="1"/>
    <col min="12549" max="12549" width="21.625" style="32" customWidth="1"/>
    <col min="12550" max="12550" width="9.75" style="32" customWidth="1"/>
    <col min="12551" max="12551" width="8.25" style="32" customWidth="1"/>
    <col min="12552" max="12552" width="8" style="32" customWidth="1"/>
    <col min="12553" max="12553" width="4.5" style="32" customWidth="1"/>
    <col min="12554" max="12554" width="6.75" style="32" customWidth="1"/>
    <col min="12555" max="12555" width="5.375" style="32" customWidth="1"/>
    <col min="12556" max="12556" width="6" style="32" customWidth="1"/>
    <col min="12557" max="12800" width="9" style="32"/>
    <col min="12801" max="12801" width="2.75" style="32" customWidth="1"/>
    <col min="12802" max="12802" width="20.875" style="32" customWidth="1"/>
    <col min="12803" max="12803" width="23.125" style="32" customWidth="1"/>
    <col min="12804" max="12804" width="15.125" style="32" customWidth="1"/>
    <col min="12805" max="12805" width="21.625" style="32" customWidth="1"/>
    <col min="12806" max="12806" width="9.75" style="32" customWidth="1"/>
    <col min="12807" max="12807" width="8.25" style="32" customWidth="1"/>
    <col min="12808" max="12808" width="8" style="32" customWidth="1"/>
    <col min="12809" max="12809" width="4.5" style="32" customWidth="1"/>
    <col min="12810" max="12810" width="6.75" style="32" customWidth="1"/>
    <col min="12811" max="12811" width="5.375" style="32" customWidth="1"/>
    <col min="12812" max="12812" width="6" style="32" customWidth="1"/>
    <col min="12813" max="13056" width="9" style="32"/>
    <col min="13057" max="13057" width="2.75" style="32" customWidth="1"/>
    <col min="13058" max="13058" width="20.875" style="32" customWidth="1"/>
    <col min="13059" max="13059" width="23.125" style="32" customWidth="1"/>
    <col min="13060" max="13060" width="15.125" style="32" customWidth="1"/>
    <col min="13061" max="13061" width="21.625" style="32" customWidth="1"/>
    <col min="13062" max="13062" width="9.75" style="32" customWidth="1"/>
    <col min="13063" max="13063" width="8.25" style="32" customWidth="1"/>
    <col min="13064" max="13064" width="8" style="32" customWidth="1"/>
    <col min="13065" max="13065" width="4.5" style="32" customWidth="1"/>
    <col min="13066" max="13066" width="6.75" style="32" customWidth="1"/>
    <col min="13067" max="13067" width="5.375" style="32" customWidth="1"/>
    <col min="13068" max="13068" width="6" style="32" customWidth="1"/>
    <col min="13069" max="13312" width="9" style="32"/>
    <col min="13313" max="13313" width="2.75" style="32" customWidth="1"/>
    <col min="13314" max="13314" width="20.875" style="32" customWidth="1"/>
    <col min="13315" max="13315" width="23.125" style="32" customWidth="1"/>
    <col min="13316" max="13316" width="15.125" style="32" customWidth="1"/>
    <col min="13317" max="13317" width="21.625" style="32" customWidth="1"/>
    <col min="13318" max="13318" width="9.75" style="32" customWidth="1"/>
    <col min="13319" max="13319" width="8.25" style="32" customWidth="1"/>
    <col min="13320" max="13320" width="8" style="32" customWidth="1"/>
    <col min="13321" max="13321" width="4.5" style="32" customWidth="1"/>
    <col min="13322" max="13322" width="6.75" style="32" customWidth="1"/>
    <col min="13323" max="13323" width="5.375" style="32" customWidth="1"/>
    <col min="13324" max="13324" width="6" style="32" customWidth="1"/>
    <col min="13325" max="13568" width="9" style="32"/>
    <col min="13569" max="13569" width="2.75" style="32" customWidth="1"/>
    <col min="13570" max="13570" width="20.875" style="32" customWidth="1"/>
    <col min="13571" max="13571" width="23.125" style="32" customWidth="1"/>
    <col min="13572" max="13572" width="15.125" style="32" customWidth="1"/>
    <col min="13573" max="13573" width="21.625" style="32" customWidth="1"/>
    <col min="13574" max="13574" width="9.75" style="32" customWidth="1"/>
    <col min="13575" max="13575" width="8.25" style="32" customWidth="1"/>
    <col min="13576" max="13576" width="8" style="32" customWidth="1"/>
    <col min="13577" max="13577" width="4.5" style="32" customWidth="1"/>
    <col min="13578" max="13578" width="6.75" style="32" customWidth="1"/>
    <col min="13579" max="13579" width="5.375" style="32" customWidth="1"/>
    <col min="13580" max="13580" width="6" style="32" customWidth="1"/>
    <col min="13581" max="13824" width="9" style="32"/>
    <col min="13825" max="13825" width="2.75" style="32" customWidth="1"/>
    <col min="13826" max="13826" width="20.875" style="32" customWidth="1"/>
    <col min="13827" max="13827" width="23.125" style="32" customWidth="1"/>
    <col min="13828" max="13828" width="15.125" style="32" customWidth="1"/>
    <col min="13829" max="13829" width="21.625" style="32" customWidth="1"/>
    <col min="13830" max="13830" width="9.75" style="32" customWidth="1"/>
    <col min="13831" max="13831" width="8.25" style="32" customWidth="1"/>
    <col min="13832" max="13832" width="8" style="32" customWidth="1"/>
    <col min="13833" max="13833" width="4.5" style="32" customWidth="1"/>
    <col min="13834" max="13834" width="6.75" style="32" customWidth="1"/>
    <col min="13835" max="13835" width="5.375" style="32" customWidth="1"/>
    <col min="13836" max="13836" width="6" style="32" customWidth="1"/>
    <col min="13837" max="14080" width="9" style="32"/>
    <col min="14081" max="14081" width="2.75" style="32" customWidth="1"/>
    <col min="14082" max="14082" width="20.875" style="32" customWidth="1"/>
    <col min="14083" max="14083" width="23.125" style="32" customWidth="1"/>
    <col min="14084" max="14084" width="15.125" style="32" customWidth="1"/>
    <col min="14085" max="14085" width="21.625" style="32" customWidth="1"/>
    <col min="14086" max="14086" width="9.75" style="32" customWidth="1"/>
    <col min="14087" max="14087" width="8.25" style="32" customWidth="1"/>
    <col min="14088" max="14088" width="8" style="32" customWidth="1"/>
    <col min="14089" max="14089" width="4.5" style="32" customWidth="1"/>
    <col min="14090" max="14090" width="6.75" style="32" customWidth="1"/>
    <col min="14091" max="14091" width="5.375" style="32" customWidth="1"/>
    <col min="14092" max="14092" width="6" style="32" customWidth="1"/>
    <col min="14093" max="14336" width="9" style="32"/>
    <col min="14337" max="14337" width="2.75" style="32" customWidth="1"/>
    <col min="14338" max="14338" width="20.875" style="32" customWidth="1"/>
    <col min="14339" max="14339" width="23.125" style="32" customWidth="1"/>
    <col min="14340" max="14340" width="15.125" style="32" customWidth="1"/>
    <col min="14341" max="14341" width="21.625" style="32" customWidth="1"/>
    <col min="14342" max="14342" width="9.75" style="32" customWidth="1"/>
    <col min="14343" max="14343" width="8.25" style="32" customWidth="1"/>
    <col min="14344" max="14344" width="8" style="32" customWidth="1"/>
    <col min="14345" max="14345" width="4.5" style="32" customWidth="1"/>
    <col min="14346" max="14346" width="6.75" style="32" customWidth="1"/>
    <col min="14347" max="14347" width="5.375" style="32" customWidth="1"/>
    <col min="14348" max="14348" width="6" style="32" customWidth="1"/>
    <col min="14349" max="14592" width="9" style="32"/>
    <col min="14593" max="14593" width="2.75" style="32" customWidth="1"/>
    <col min="14594" max="14594" width="20.875" style="32" customWidth="1"/>
    <col min="14595" max="14595" width="23.125" style="32" customWidth="1"/>
    <col min="14596" max="14596" width="15.125" style="32" customWidth="1"/>
    <col min="14597" max="14597" width="21.625" style="32" customWidth="1"/>
    <col min="14598" max="14598" width="9.75" style="32" customWidth="1"/>
    <col min="14599" max="14599" width="8.25" style="32" customWidth="1"/>
    <col min="14600" max="14600" width="8" style="32" customWidth="1"/>
    <col min="14601" max="14601" width="4.5" style="32" customWidth="1"/>
    <col min="14602" max="14602" width="6.75" style="32" customWidth="1"/>
    <col min="14603" max="14603" width="5.375" style="32" customWidth="1"/>
    <col min="14604" max="14604" width="6" style="32" customWidth="1"/>
    <col min="14605" max="14848" width="9" style="32"/>
    <col min="14849" max="14849" width="2.75" style="32" customWidth="1"/>
    <col min="14850" max="14850" width="20.875" style="32" customWidth="1"/>
    <col min="14851" max="14851" width="23.125" style="32" customWidth="1"/>
    <col min="14852" max="14852" width="15.125" style="32" customWidth="1"/>
    <col min="14853" max="14853" width="21.625" style="32" customWidth="1"/>
    <col min="14854" max="14854" width="9.75" style="32" customWidth="1"/>
    <col min="14855" max="14855" width="8.25" style="32" customWidth="1"/>
    <col min="14856" max="14856" width="8" style="32" customWidth="1"/>
    <col min="14857" max="14857" width="4.5" style="32" customWidth="1"/>
    <col min="14858" max="14858" width="6.75" style="32" customWidth="1"/>
    <col min="14859" max="14859" width="5.375" style="32" customWidth="1"/>
    <col min="14860" max="14860" width="6" style="32" customWidth="1"/>
    <col min="14861" max="15104" width="9" style="32"/>
    <col min="15105" max="15105" width="2.75" style="32" customWidth="1"/>
    <col min="15106" max="15106" width="20.875" style="32" customWidth="1"/>
    <col min="15107" max="15107" width="23.125" style="32" customWidth="1"/>
    <col min="15108" max="15108" width="15.125" style="32" customWidth="1"/>
    <col min="15109" max="15109" width="21.625" style="32" customWidth="1"/>
    <col min="15110" max="15110" width="9.75" style="32" customWidth="1"/>
    <col min="15111" max="15111" width="8.25" style="32" customWidth="1"/>
    <col min="15112" max="15112" width="8" style="32" customWidth="1"/>
    <col min="15113" max="15113" width="4.5" style="32" customWidth="1"/>
    <col min="15114" max="15114" width="6.75" style="32" customWidth="1"/>
    <col min="15115" max="15115" width="5.375" style="32" customWidth="1"/>
    <col min="15116" max="15116" width="6" style="32" customWidth="1"/>
    <col min="15117" max="15360" width="9" style="32"/>
    <col min="15361" max="15361" width="2.75" style="32" customWidth="1"/>
    <col min="15362" max="15362" width="20.875" style="32" customWidth="1"/>
    <col min="15363" max="15363" width="23.125" style="32" customWidth="1"/>
    <col min="15364" max="15364" width="15.125" style="32" customWidth="1"/>
    <col min="15365" max="15365" width="21.625" style="32" customWidth="1"/>
    <col min="15366" max="15366" width="9.75" style="32" customWidth="1"/>
    <col min="15367" max="15367" width="8.25" style="32" customWidth="1"/>
    <col min="15368" max="15368" width="8" style="32" customWidth="1"/>
    <col min="15369" max="15369" width="4.5" style="32" customWidth="1"/>
    <col min="15370" max="15370" width="6.75" style="32" customWidth="1"/>
    <col min="15371" max="15371" width="5.375" style="32" customWidth="1"/>
    <col min="15372" max="15372" width="6" style="32" customWidth="1"/>
    <col min="15373" max="15616" width="9" style="32"/>
    <col min="15617" max="15617" width="2.75" style="32" customWidth="1"/>
    <col min="15618" max="15618" width="20.875" style="32" customWidth="1"/>
    <col min="15619" max="15619" width="23.125" style="32" customWidth="1"/>
    <col min="15620" max="15620" width="15.125" style="32" customWidth="1"/>
    <col min="15621" max="15621" width="21.625" style="32" customWidth="1"/>
    <col min="15622" max="15622" width="9.75" style="32" customWidth="1"/>
    <col min="15623" max="15623" width="8.25" style="32" customWidth="1"/>
    <col min="15624" max="15624" width="8" style="32" customWidth="1"/>
    <col min="15625" max="15625" width="4.5" style="32" customWidth="1"/>
    <col min="15626" max="15626" width="6.75" style="32" customWidth="1"/>
    <col min="15627" max="15627" width="5.375" style="32" customWidth="1"/>
    <col min="15628" max="15628" width="6" style="32" customWidth="1"/>
    <col min="15629" max="15872" width="9" style="32"/>
    <col min="15873" max="15873" width="2.75" style="32" customWidth="1"/>
    <col min="15874" max="15874" width="20.875" style="32" customWidth="1"/>
    <col min="15875" max="15875" width="23.125" style="32" customWidth="1"/>
    <col min="15876" max="15876" width="15.125" style="32" customWidth="1"/>
    <col min="15877" max="15877" width="21.625" style="32" customWidth="1"/>
    <col min="15878" max="15878" width="9.75" style="32" customWidth="1"/>
    <col min="15879" max="15879" width="8.25" style="32" customWidth="1"/>
    <col min="15880" max="15880" width="8" style="32" customWidth="1"/>
    <col min="15881" max="15881" width="4.5" style="32" customWidth="1"/>
    <col min="15882" max="15882" width="6.75" style="32" customWidth="1"/>
    <col min="15883" max="15883" width="5.375" style="32" customWidth="1"/>
    <col min="15884" max="15884" width="6" style="32" customWidth="1"/>
    <col min="15885" max="16128" width="9" style="32"/>
    <col min="16129" max="16129" width="2.75" style="32" customWidth="1"/>
    <col min="16130" max="16130" width="20.875" style="32" customWidth="1"/>
    <col min="16131" max="16131" width="23.125" style="32" customWidth="1"/>
    <col min="16132" max="16132" width="15.125" style="32" customWidth="1"/>
    <col min="16133" max="16133" width="21.625" style="32" customWidth="1"/>
    <col min="16134" max="16134" width="9.75" style="32" customWidth="1"/>
    <col min="16135" max="16135" width="8.25" style="32" customWidth="1"/>
    <col min="16136" max="16136" width="8" style="32" customWidth="1"/>
    <col min="16137" max="16137" width="4.5" style="32" customWidth="1"/>
    <col min="16138" max="16138" width="6.75" style="32" customWidth="1"/>
    <col min="16139" max="16139" width="5.375" style="32" customWidth="1"/>
    <col min="16140" max="16140" width="6" style="32" customWidth="1"/>
    <col min="16141" max="16384" width="9" style="32"/>
  </cols>
  <sheetData>
    <row r="1" spans="1:9" ht="24" customHeight="1">
      <c r="A1" s="879" t="s">
        <v>564</v>
      </c>
      <c r="B1" s="879"/>
      <c r="C1" s="879"/>
      <c r="D1" s="879"/>
      <c r="E1" s="879"/>
      <c r="F1" s="879"/>
      <c r="G1" s="879"/>
      <c r="H1" s="879"/>
      <c r="I1" s="879"/>
    </row>
    <row r="3" spans="1:9">
      <c r="A3" s="54" t="s">
        <v>565</v>
      </c>
      <c r="B3" s="301"/>
      <c r="C3" s="302"/>
    </row>
    <row r="4" spans="1:9">
      <c r="A4" s="33" t="s">
        <v>566</v>
      </c>
    </row>
    <row r="5" spans="1:9" ht="12.75">
      <c r="A5" s="132" t="s">
        <v>567</v>
      </c>
      <c r="B5" s="303"/>
      <c r="C5" s="304" t="s">
        <v>568</v>
      </c>
      <c r="D5" s="304">
        <f>D38/C38*100</f>
        <v>0</v>
      </c>
      <c r="E5" s="32"/>
    </row>
    <row r="6" spans="1:9" ht="15" customHeight="1">
      <c r="A6" s="305" t="s">
        <v>64</v>
      </c>
      <c r="B6" s="306" t="s">
        <v>554</v>
      </c>
      <c r="C6" s="307" t="s">
        <v>569</v>
      </c>
      <c r="D6" s="308" t="s">
        <v>570</v>
      </c>
      <c r="E6" s="32"/>
    </row>
    <row r="7" spans="1:9" ht="15" customHeight="1">
      <c r="A7" s="309">
        <v>1</v>
      </c>
      <c r="B7" s="310" t="s">
        <v>393</v>
      </c>
      <c r="C7" s="123">
        <v>903</v>
      </c>
      <c r="D7" s="123" t="s">
        <v>571</v>
      </c>
      <c r="E7" s="32"/>
    </row>
    <row r="8" spans="1:9" ht="15" customHeight="1">
      <c r="A8" s="309">
        <v>2</v>
      </c>
      <c r="B8" s="310" t="s">
        <v>394</v>
      </c>
      <c r="C8" s="123">
        <f>C12</f>
        <v>21.2</v>
      </c>
      <c r="D8" s="311">
        <v>0</v>
      </c>
      <c r="E8" s="32"/>
    </row>
    <row r="9" spans="1:9" ht="15" customHeight="1">
      <c r="A9" s="309"/>
      <c r="B9" s="312" t="s">
        <v>572</v>
      </c>
      <c r="C9" s="123">
        <f>IF(需求!I27="",需求!H16+需求!I16,需求!H27+需求!I27)</f>
        <v>21.2</v>
      </c>
      <c r="D9" s="123" t="s">
        <v>571</v>
      </c>
      <c r="E9" s="32"/>
    </row>
    <row r="10" spans="1:9" ht="15" customHeight="1">
      <c r="A10" s="309"/>
      <c r="B10" s="312" t="s">
        <v>573</v>
      </c>
      <c r="C10" s="123">
        <f>IF(需求!I28="",需求!H17+需求!I17,需求!H28+需求!I28)</f>
        <v>21.2</v>
      </c>
      <c r="D10" s="123" t="s">
        <v>571</v>
      </c>
      <c r="E10" s="32"/>
    </row>
    <row r="11" spans="1:9" ht="15" customHeight="1">
      <c r="A11" s="309"/>
      <c r="B11" s="312" t="s">
        <v>574</v>
      </c>
      <c r="C11" s="123">
        <f>IF(需求!I29="",需求!H18+需求!I18,需求!H29+需求!I29)</f>
        <v>21.2</v>
      </c>
      <c r="D11" s="123" t="s">
        <v>571</v>
      </c>
      <c r="E11" s="32"/>
    </row>
    <row r="12" spans="1:9" ht="15" customHeight="1">
      <c r="A12" s="309"/>
      <c r="B12" s="312" t="s">
        <v>575</v>
      </c>
      <c r="C12" s="123">
        <f>IF(需求!I30="",需求!H19+需求!I19,需求!H30+需求!I30)</f>
        <v>21.2</v>
      </c>
      <c r="D12" s="123" t="s">
        <v>571</v>
      </c>
      <c r="E12" s="32"/>
    </row>
    <row r="13" spans="1:9" ht="15" customHeight="1">
      <c r="A13" s="309">
        <v>3</v>
      </c>
      <c r="B13" s="310" t="s">
        <v>402</v>
      </c>
      <c r="C13" s="123">
        <f>C17</f>
        <v>37.799999999999997</v>
      </c>
      <c r="D13" s="311">
        <v>0</v>
      </c>
      <c r="E13" s="32"/>
    </row>
    <row r="14" spans="1:9" ht="15" customHeight="1">
      <c r="A14" s="309"/>
      <c r="B14" s="312" t="s">
        <v>576</v>
      </c>
      <c r="C14" s="123">
        <f>IF(需求!I52="",需求!H41+需求!I41,需求!H52+需求!I52)</f>
        <v>37.799999999999997</v>
      </c>
      <c r="D14" s="123" t="s">
        <v>571</v>
      </c>
      <c r="E14" s="32"/>
    </row>
    <row r="15" spans="1:9" ht="15" customHeight="1">
      <c r="A15" s="309"/>
      <c r="B15" s="312" t="s">
        <v>577</v>
      </c>
      <c r="C15" s="123">
        <f>IF(需求!I53="",需求!H42+需求!I42,需求!H53+需求!I53)</f>
        <v>37.799999999999997</v>
      </c>
      <c r="D15" s="123" t="s">
        <v>571</v>
      </c>
      <c r="E15" s="32"/>
    </row>
    <row r="16" spans="1:9" ht="15" customHeight="1">
      <c r="A16" s="309"/>
      <c r="B16" s="312" t="s">
        <v>578</v>
      </c>
      <c r="C16" s="123">
        <f>IF(需求!I54="",需求!H43+需求!I43,需求!H54+需求!I54)</f>
        <v>37.799999999999997</v>
      </c>
      <c r="D16" s="123" t="s">
        <v>571</v>
      </c>
      <c r="E16" s="32"/>
    </row>
    <row r="17" spans="1:5" ht="15" customHeight="1">
      <c r="A17" s="309"/>
      <c r="B17" s="312" t="s">
        <v>579</v>
      </c>
      <c r="C17" s="123">
        <f>IF(需求!I55="",需求!H44+需求!I44,需求!H55+需求!I55)</f>
        <v>37.799999999999997</v>
      </c>
      <c r="D17" s="123" t="s">
        <v>571</v>
      </c>
      <c r="E17" s="32"/>
    </row>
    <row r="18" spans="1:5" ht="15" customHeight="1">
      <c r="A18" s="309">
        <v>4</v>
      </c>
      <c r="B18" s="310" t="s">
        <v>403</v>
      </c>
      <c r="C18" s="123">
        <f>C22</f>
        <v>212.17</v>
      </c>
      <c r="D18" s="311">
        <v>0</v>
      </c>
      <c r="E18" s="32"/>
    </row>
    <row r="19" spans="1:5" ht="15" customHeight="1">
      <c r="A19" s="313"/>
      <c r="B19" s="314" t="s">
        <v>580</v>
      </c>
      <c r="C19" s="123">
        <f>IF(需求!I78="",需求!H67+需求!I67,需求!H78+需求!I78)</f>
        <v>212.17</v>
      </c>
      <c r="D19" s="123" t="s">
        <v>571</v>
      </c>
      <c r="E19" s="32"/>
    </row>
    <row r="20" spans="1:5" ht="15" customHeight="1">
      <c r="A20" s="313"/>
      <c r="B20" s="314" t="s">
        <v>581</v>
      </c>
      <c r="C20" s="123">
        <f>IF(需求!I79="",需求!H68+需求!I68,需求!H79+需求!I79)</f>
        <v>212.17</v>
      </c>
      <c r="D20" s="123" t="s">
        <v>571</v>
      </c>
      <c r="E20" s="32"/>
    </row>
    <row r="21" spans="1:5" ht="15" customHeight="1">
      <c r="A21" s="313"/>
      <c r="B21" s="314" t="s">
        <v>582</v>
      </c>
      <c r="C21" s="123">
        <f>IF(需求!I80="",需求!H69+需求!I69,需求!H80+需求!I80)</f>
        <v>212.17</v>
      </c>
      <c r="D21" s="123" t="s">
        <v>571</v>
      </c>
      <c r="E21" s="32"/>
    </row>
    <row r="22" spans="1:5" ht="15" customHeight="1">
      <c r="A22" s="313"/>
      <c r="B22" s="314" t="s">
        <v>583</v>
      </c>
      <c r="C22" s="123">
        <f>IF(需求!I81="",需求!H70+需求!I70,需求!H81+需求!I81)</f>
        <v>212.17</v>
      </c>
      <c r="D22" s="123" t="s">
        <v>571</v>
      </c>
      <c r="E22" s="32"/>
    </row>
    <row r="23" spans="1:5" ht="15" customHeight="1">
      <c r="A23" s="313">
        <v>5</v>
      </c>
      <c r="B23" s="315" t="s">
        <v>404</v>
      </c>
      <c r="C23" s="123">
        <f>C27</f>
        <v>272.35000000000002</v>
      </c>
      <c r="D23" s="316">
        <v>0</v>
      </c>
      <c r="E23" s="32"/>
    </row>
    <row r="24" spans="1:5" ht="15" customHeight="1">
      <c r="A24" s="313"/>
      <c r="B24" s="314" t="s">
        <v>584</v>
      </c>
      <c r="C24" s="123">
        <f>IF(需求!I103="",需求!H92+需求!I92,需求!H103+需求!I103)</f>
        <v>272.35000000000002</v>
      </c>
      <c r="D24" s="123" t="s">
        <v>571</v>
      </c>
      <c r="E24" s="32"/>
    </row>
    <row r="25" spans="1:5" ht="15" customHeight="1">
      <c r="A25" s="313"/>
      <c r="B25" s="314" t="s">
        <v>585</v>
      </c>
      <c r="C25" s="123">
        <f>IF(需求!I104="",需求!H93+需求!I93,需求!H104+需求!I104)</f>
        <v>272.35000000000002</v>
      </c>
      <c r="D25" s="123" t="s">
        <v>571</v>
      </c>
      <c r="E25" s="32"/>
    </row>
    <row r="26" spans="1:5" ht="15" customHeight="1">
      <c r="A26" s="313"/>
      <c r="B26" s="314" t="s">
        <v>586</v>
      </c>
      <c r="C26" s="123">
        <f>IF(需求!I105="",需求!H94+需求!I94,需求!H105+需求!I105)</f>
        <v>272.35000000000002</v>
      </c>
      <c r="D26" s="123" t="s">
        <v>571</v>
      </c>
      <c r="E26" s="32"/>
    </row>
    <row r="27" spans="1:5" ht="15" customHeight="1">
      <c r="A27" s="313"/>
      <c r="B27" s="314" t="s">
        <v>587</v>
      </c>
      <c r="C27" s="123">
        <f>IF(需求!I106="",需求!H95+需求!I95,需求!H106+需求!I106)</f>
        <v>272.35000000000002</v>
      </c>
      <c r="D27" s="123" t="s">
        <v>571</v>
      </c>
      <c r="E27" s="32"/>
    </row>
    <row r="28" spans="1:5" ht="15" customHeight="1">
      <c r="A28" s="313">
        <v>6</v>
      </c>
      <c r="B28" s="315" t="s">
        <v>405</v>
      </c>
      <c r="C28" s="123">
        <f>C32</f>
        <v>145</v>
      </c>
      <c r="D28" s="316">
        <v>0</v>
      </c>
      <c r="E28" s="32"/>
    </row>
    <row r="29" spans="1:5" ht="15" customHeight="1">
      <c r="A29" s="313"/>
      <c r="B29" s="314" t="s">
        <v>588</v>
      </c>
      <c r="C29" s="123">
        <f>IF(需求!I128="",需求!H117+需求!I117,需求!H128+需求!I128)</f>
        <v>145</v>
      </c>
      <c r="D29" s="123" t="s">
        <v>571</v>
      </c>
      <c r="E29" s="32"/>
    </row>
    <row r="30" spans="1:5" ht="15" customHeight="1">
      <c r="A30" s="313"/>
      <c r="B30" s="314" t="s">
        <v>589</v>
      </c>
      <c r="C30" s="123">
        <f>IF(需求!I129="",需求!H118+需求!I118,需求!H129+需求!I129)</f>
        <v>145</v>
      </c>
      <c r="D30" s="123" t="s">
        <v>571</v>
      </c>
      <c r="E30" s="32"/>
    </row>
    <row r="31" spans="1:5" ht="15" customHeight="1">
      <c r="A31" s="313"/>
      <c r="B31" s="314" t="s">
        <v>590</v>
      </c>
      <c r="C31" s="123">
        <f>IF(需求!I130="",需求!H119+需求!I119,需求!H130+需求!I130)</f>
        <v>145</v>
      </c>
      <c r="D31" s="123" t="s">
        <v>571</v>
      </c>
      <c r="E31" s="32"/>
    </row>
    <row r="32" spans="1:5" ht="15" customHeight="1">
      <c r="A32" s="313"/>
      <c r="B32" s="314" t="s">
        <v>591</v>
      </c>
      <c r="C32" s="123">
        <f>IF(需求!I131="",需求!H120+需求!I120,需求!H131+需求!I131)</f>
        <v>145</v>
      </c>
      <c r="D32" s="123" t="s">
        <v>571</v>
      </c>
      <c r="E32" s="32"/>
    </row>
    <row r="33" spans="1:5" ht="15" customHeight="1">
      <c r="A33" s="313">
        <v>7</v>
      </c>
      <c r="B33" s="315" t="s">
        <v>406</v>
      </c>
      <c r="C33" s="123">
        <f>C37</f>
        <v>250</v>
      </c>
      <c r="D33" s="316">
        <v>0</v>
      </c>
      <c r="E33" s="32"/>
    </row>
    <row r="34" spans="1:5" ht="15" customHeight="1">
      <c r="A34" s="313"/>
      <c r="B34" s="314" t="s">
        <v>592</v>
      </c>
      <c r="C34" s="123">
        <f>IF(需求!I153="",需求!H142+需求!I142,需求!H153+需求!I153)</f>
        <v>250</v>
      </c>
      <c r="D34" s="123" t="s">
        <v>571</v>
      </c>
      <c r="E34" s="32"/>
    </row>
    <row r="35" spans="1:5" ht="15" customHeight="1">
      <c r="A35" s="313"/>
      <c r="B35" s="314" t="s">
        <v>593</v>
      </c>
      <c r="C35" s="123">
        <f>IF(需求!I154="",需求!H143+需求!I143,需求!H154+需求!I154)</f>
        <v>250</v>
      </c>
      <c r="D35" s="123" t="s">
        <v>571</v>
      </c>
      <c r="E35" s="32"/>
    </row>
    <row r="36" spans="1:5" ht="15" customHeight="1">
      <c r="A36" s="313"/>
      <c r="B36" s="314" t="s">
        <v>594</v>
      </c>
      <c r="C36" s="123">
        <f>IF(需求!I155="",需求!H144+需求!I144,需求!H155+需求!I155)</f>
        <v>250</v>
      </c>
      <c r="D36" s="123" t="s">
        <v>571</v>
      </c>
      <c r="E36" s="32"/>
    </row>
    <row r="37" spans="1:5" ht="15" customHeight="1">
      <c r="A37" s="313"/>
      <c r="B37" s="314" t="s">
        <v>595</v>
      </c>
      <c r="C37" s="123">
        <f>IF(需求!I156="",需求!H145+需求!I145,需求!H156+需求!I156)</f>
        <v>250</v>
      </c>
      <c r="D37" s="123" t="s">
        <v>571</v>
      </c>
      <c r="E37" s="32"/>
    </row>
    <row r="38" spans="1:5" ht="15" customHeight="1">
      <c r="A38" s="313">
        <v>6</v>
      </c>
      <c r="B38" s="315" t="s">
        <v>395</v>
      </c>
      <c r="C38" s="123">
        <f>C8+C13+C18+C23</f>
        <v>543.52</v>
      </c>
      <c r="D38" s="317">
        <f>D8+D13+D18+D23</f>
        <v>0</v>
      </c>
      <c r="E38" s="32"/>
    </row>
    <row r="39" spans="1:5" ht="16.5" customHeight="1">
      <c r="A39" s="132"/>
      <c r="B39" s="318"/>
      <c r="E39" s="128"/>
    </row>
    <row r="40" spans="1:5" s="300" customFormat="1" ht="29.25" customHeight="1">
      <c r="A40" s="319"/>
      <c r="C40" s="319"/>
      <c r="D40" s="319"/>
      <c r="E40" s="319"/>
    </row>
    <row r="41" spans="1:5" s="34" customFormat="1">
      <c r="A41" s="320" t="s">
        <v>596</v>
      </c>
      <c r="B41" s="321"/>
      <c r="C41" s="128"/>
      <c r="D41" s="128"/>
      <c r="E41" s="128"/>
    </row>
    <row r="42" spans="1:5">
      <c r="A42" s="322" t="s">
        <v>597</v>
      </c>
    </row>
    <row r="43" spans="1:5" ht="13.5">
      <c r="A43" s="322" t="s">
        <v>598</v>
      </c>
      <c r="B43" s="252"/>
    </row>
    <row r="45" spans="1:5" ht="15" customHeight="1">
      <c r="A45" s="305" t="s">
        <v>64</v>
      </c>
      <c r="B45" s="92" t="s">
        <v>599</v>
      </c>
      <c r="C45" s="92" t="s">
        <v>600</v>
      </c>
      <c r="D45" s="323" t="s">
        <v>307</v>
      </c>
      <c r="E45" s="32"/>
    </row>
    <row r="46" spans="1:5" ht="15" customHeight="1">
      <c r="A46" s="324" t="s">
        <v>529</v>
      </c>
      <c r="B46" s="324">
        <f>C38</f>
        <v>543.52</v>
      </c>
      <c r="C46" s="324">
        <f>工作量分布!T14</f>
        <v>1294.8</v>
      </c>
      <c r="D46" s="324">
        <f>B46/C46</f>
        <v>0.41977139326536916</v>
      </c>
      <c r="E46" s="32"/>
    </row>
    <row r="47" spans="1:5" ht="15" customHeight="1">
      <c r="A47" s="325" t="s">
        <v>394</v>
      </c>
      <c r="B47" s="324">
        <f>工作量分布!E15</f>
        <v>21.2</v>
      </c>
      <c r="C47" s="324">
        <f>工作量分布!F14</f>
        <v>68.499999999999986</v>
      </c>
      <c r="D47" s="324">
        <f>B47/C47</f>
        <v>0.30948905109489055</v>
      </c>
      <c r="E47" s="32"/>
    </row>
    <row r="48" spans="1:5">
      <c r="A48" s="325" t="s">
        <v>402</v>
      </c>
      <c r="B48" s="324">
        <f>工作量分布!G15</f>
        <v>37.799999999999997</v>
      </c>
      <c r="C48" s="324">
        <f>工作量分布!H14</f>
        <v>94.2</v>
      </c>
      <c r="D48" s="324">
        <f>B48/C48</f>
        <v>0.40127388535031844</v>
      </c>
    </row>
    <row r="49" spans="1:8">
      <c r="A49" s="325" t="s">
        <v>403</v>
      </c>
      <c r="B49" s="324">
        <f>工作量分布!I15</f>
        <v>212.17</v>
      </c>
      <c r="C49" s="324">
        <f>工作量分布!J14</f>
        <v>534</v>
      </c>
      <c r="D49" s="324">
        <f t="shared" ref="D49:D52" si="0">B49/C49</f>
        <v>0.39732209737827712</v>
      </c>
    </row>
    <row r="50" spans="1:8">
      <c r="A50" s="325" t="s">
        <v>404</v>
      </c>
      <c r="B50" s="324">
        <f>工作量分布!K15</f>
        <v>272.35000000000002</v>
      </c>
      <c r="C50" s="324">
        <f>工作量分布!L14</f>
        <v>554.1</v>
      </c>
      <c r="D50" s="324">
        <f t="shared" si="0"/>
        <v>0.49151777657462553</v>
      </c>
    </row>
    <row r="51" spans="1:8">
      <c r="A51" s="325" t="s">
        <v>405</v>
      </c>
      <c r="B51" s="324">
        <f>工作量分布!M15</f>
        <v>145</v>
      </c>
      <c r="C51" s="324">
        <f>工作量分布!N14</f>
        <v>0</v>
      </c>
      <c r="D51" s="324" t="e">
        <f t="shared" si="0"/>
        <v>#DIV/0!</v>
      </c>
    </row>
    <row r="52" spans="1:8">
      <c r="A52" s="325" t="s">
        <v>406</v>
      </c>
      <c r="B52" s="324">
        <f>工作量分布!O15</f>
        <v>250</v>
      </c>
      <c r="C52" s="324">
        <f>工作量分布!P14</f>
        <v>0</v>
      </c>
      <c r="D52" s="324" t="e">
        <f t="shared" si="0"/>
        <v>#DIV/0!</v>
      </c>
    </row>
    <row r="54" spans="1:8">
      <c r="A54" s="320" t="s">
        <v>601</v>
      </c>
      <c r="B54" s="55"/>
      <c r="C54" s="128"/>
      <c r="D54" s="128"/>
      <c r="E54" s="128"/>
      <c r="F54" s="34"/>
      <c r="G54" s="34"/>
      <c r="H54" s="34"/>
    </row>
    <row r="55" spans="1:8">
      <c r="A55" s="326" t="s">
        <v>602</v>
      </c>
    </row>
    <row r="56" spans="1:8">
      <c r="A56" s="326" t="s">
        <v>603</v>
      </c>
    </row>
    <row r="58" spans="1:8" ht="12.75">
      <c r="A58" s="327" t="s">
        <v>64</v>
      </c>
      <c r="B58" s="328" t="s">
        <v>262</v>
      </c>
      <c r="C58" s="32"/>
      <c r="D58" s="32"/>
      <c r="E58" s="32"/>
    </row>
    <row r="59" spans="1:8" ht="15.75" customHeight="1">
      <c r="A59" s="121">
        <v>1</v>
      </c>
      <c r="B59" s="50">
        <v>0.96</v>
      </c>
      <c r="C59" s="32"/>
      <c r="D59" s="32"/>
      <c r="E59" s="32"/>
    </row>
    <row r="60" spans="1:8">
      <c r="E60" s="32"/>
    </row>
  </sheetData>
  <mergeCells count="1">
    <mergeCell ref="A1:I1"/>
  </mergeCells>
  <phoneticPr fontId="152" type="noConversion"/>
  <pageMargins left="0.75" right="0.75" top="1" bottom="0.81874999999999998" header="0.5" footer="0.5"/>
  <pageSetup paperSize="9" orientation="landscape"/>
  <headerFooter alignWithMargins="0"/>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7"/>
  </sheetPr>
  <dimension ref="A1:AO76"/>
  <sheetViews>
    <sheetView topLeftCell="H36" zoomScale="80" zoomScaleNormal="80" workbookViewId="0">
      <selection activeCell="T68" sqref="T68"/>
    </sheetView>
  </sheetViews>
  <sheetFormatPr defaultColWidth="9" defaultRowHeight="12"/>
  <cols>
    <col min="1" max="1" width="21" style="252" customWidth="1"/>
    <col min="2" max="2" width="14.625" style="253" customWidth="1"/>
    <col min="3" max="3" width="13.25" style="253" customWidth="1"/>
    <col min="4" max="4" width="15.25" style="253" customWidth="1"/>
    <col min="5" max="5" width="16.25" style="254" customWidth="1"/>
    <col min="6" max="6" width="20.125" style="254" customWidth="1"/>
    <col min="7" max="7" width="18.125" style="254" customWidth="1"/>
    <col min="8" max="8" width="11.375" style="32" customWidth="1"/>
    <col min="9" max="9" width="15.75" style="32" customWidth="1"/>
    <col min="10" max="10" width="12.375" style="32" customWidth="1"/>
    <col min="11" max="11" width="12.75" style="32" customWidth="1"/>
    <col min="12" max="12" width="15.375" style="32" customWidth="1"/>
    <col min="13" max="256" width="9" style="32"/>
    <col min="257" max="257" width="10.125" style="32" customWidth="1"/>
    <col min="258" max="259" width="11.875" style="32" customWidth="1"/>
    <col min="260" max="260" width="11" style="32" customWidth="1"/>
    <col min="261" max="261" width="11.125" style="32" customWidth="1"/>
    <col min="262" max="262" width="18.5" style="32" customWidth="1"/>
    <col min="263" max="263" width="18.125" style="32" customWidth="1"/>
    <col min="264" max="265" width="11.375" style="32" customWidth="1"/>
    <col min="266" max="266" width="12.375" style="32" customWidth="1"/>
    <col min="267" max="267" width="12.75" style="32" customWidth="1"/>
    <col min="268" max="268" width="15.375" style="32" customWidth="1"/>
    <col min="269" max="512" width="9" style="32"/>
    <col min="513" max="513" width="10.125" style="32" customWidth="1"/>
    <col min="514" max="515" width="11.875" style="32" customWidth="1"/>
    <col min="516" max="516" width="11" style="32" customWidth="1"/>
    <col min="517" max="517" width="11.125" style="32" customWidth="1"/>
    <col min="518" max="518" width="18.5" style="32" customWidth="1"/>
    <col min="519" max="519" width="18.125" style="32" customWidth="1"/>
    <col min="520" max="521" width="11.375" style="32" customWidth="1"/>
    <col min="522" max="522" width="12.375" style="32" customWidth="1"/>
    <col min="523" max="523" width="12.75" style="32" customWidth="1"/>
    <col min="524" max="524" width="15.375" style="32" customWidth="1"/>
    <col min="525" max="768" width="9" style="32"/>
    <col min="769" max="769" width="10.125" style="32" customWidth="1"/>
    <col min="770" max="771" width="11.875" style="32" customWidth="1"/>
    <col min="772" max="772" width="11" style="32" customWidth="1"/>
    <col min="773" max="773" width="11.125" style="32" customWidth="1"/>
    <col min="774" max="774" width="18.5" style="32" customWidth="1"/>
    <col min="775" max="775" width="18.125" style="32" customWidth="1"/>
    <col min="776" max="777" width="11.375" style="32" customWidth="1"/>
    <col min="778" max="778" width="12.375" style="32" customWidth="1"/>
    <col min="779" max="779" width="12.75" style="32" customWidth="1"/>
    <col min="780" max="780" width="15.375" style="32" customWidth="1"/>
    <col min="781" max="1024" width="9" style="32"/>
    <col min="1025" max="1025" width="10.125" style="32" customWidth="1"/>
    <col min="1026" max="1027" width="11.875" style="32" customWidth="1"/>
    <col min="1028" max="1028" width="11" style="32" customWidth="1"/>
    <col min="1029" max="1029" width="11.125" style="32" customWidth="1"/>
    <col min="1030" max="1030" width="18.5" style="32" customWidth="1"/>
    <col min="1031" max="1031" width="18.125" style="32" customWidth="1"/>
    <col min="1032" max="1033" width="11.375" style="32" customWidth="1"/>
    <col min="1034" max="1034" width="12.375" style="32" customWidth="1"/>
    <col min="1035" max="1035" width="12.75" style="32" customWidth="1"/>
    <col min="1036" max="1036" width="15.375" style="32" customWidth="1"/>
    <col min="1037" max="1280" width="9" style="32"/>
    <col min="1281" max="1281" width="10.125" style="32" customWidth="1"/>
    <col min="1282" max="1283" width="11.875" style="32" customWidth="1"/>
    <col min="1284" max="1284" width="11" style="32" customWidth="1"/>
    <col min="1285" max="1285" width="11.125" style="32" customWidth="1"/>
    <col min="1286" max="1286" width="18.5" style="32" customWidth="1"/>
    <col min="1287" max="1287" width="18.125" style="32" customWidth="1"/>
    <col min="1288" max="1289" width="11.375" style="32" customWidth="1"/>
    <col min="1290" max="1290" width="12.375" style="32" customWidth="1"/>
    <col min="1291" max="1291" width="12.75" style="32" customWidth="1"/>
    <col min="1292" max="1292" width="15.375" style="32" customWidth="1"/>
    <col min="1293" max="1536" width="9" style="32"/>
    <col min="1537" max="1537" width="10.125" style="32" customWidth="1"/>
    <col min="1538" max="1539" width="11.875" style="32" customWidth="1"/>
    <col min="1540" max="1540" width="11" style="32" customWidth="1"/>
    <col min="1541" max="1541" width="11.125" style="32" customWidth="1"/>
    <col min="1542" max="1542" width="18.5" style="32" customWidth="1"/>
    <col min="1543" max="1543" width="18.125" style="32" customWidth="1"/>
    <col min="1544" max="1545" width="11.375" style="32" customWidth="1"/>
    <col min="1546" max="1546" width="12.375" style="32" customWidth="1"/>
    <col min="1547" max="1547" width="12.75" style="32" customWidth="1"/>
    <col min="1548" max="1548" width="15.375" style="32" customWidth="1"/>
    <col min="1549" max="1792" width="9" style="32"/>
    <col min="1793" max="1793" width="10.125" style="32" customWidth="1"/>
    <col min="1794" max="1795" width="11.875" style="32" customWidth="1"/>
    <col min="1796" max="1796" width="11" style="32" customWidth="1"/>
    <col min="1797" max="1797" width="11.125" style="32" customWidth="1"/>
    <col min="1798" max="1798" width="18.5" style="32" customWidth="1"/>
    <col min="1799" max="1799" width="18.125" style="32" customWidth="1"/>
    <col min="1800" max="1801" width="11.375" style="32" customWidth="1"/>
    <col min="1802" max="1802" width="12.375" style="32" customWidth="1"/>
    <col min="1803" max="1803" width="12.75" style="32" customWidth="1"/>
    <col min="1804" max="1804" width="15.375" style="32" customWidth="1"/>
    <col min="1805" max="2048" width="9" style="32"/>
    <col min="2049" max="2049" width="10.125" style="32" customWidth="1"/>
    <col min="2050" max="2051" width="11.875" style="32" customWidth="1"/>
    <col min="2052" max="2052" width="11" style="32" customWidth="1"/>
    <col min="2053" max="2053" width="11.125" style="32" customWidth="1"/>
    <col min="2054" max="2054" width="18.5" style="32" customWidth="1"/>
    <col min="2055" max="2055" width="18.125" style="32" customWidth="1"/>
    <col min="2056" max="2057" width="11.375" style="32" customWidth="1"/>
    <col min="2058" max="2058" width="12.375" style="32" customWidth="1"/>
    <col min="2059" max="2059" width="12.75" style="32" customWidth="1"/>
    <col min="2060" max="2060" width="15.375" style="32" customWidth="1"/>
    <col min="2061" max="2304" width="9" style="32"/>
    <col min="2305" max="2305" width="10.125" style="32" customWidth="1"/>
    <col min="2306" max="2307" width="11.875" style="32" customWidth="1"/>
    <col min="2308" max="2308" width="11" style="32" customWidth="1"/>
    <col min="2309" max="2309" width="11.125" style="32" customWidth="1"/>
    <col min="2310" max="2310" width="18.5" style="32" customWidth="1"/>
    <col min="2311" max="2311" width="18.125" style="32" customWidth="1"/>
    <col min="2312" max="2313" width="11.375" style="32" customWidth="1"/>
    <col min="2314" max="2314" width="12.375" style="32" customWidth="1"/>
    <col min="2315" max="2315" width="12.75" style="32" customWidth="1"/>
    <col min="2316" max="2316" width="15.375" style="32" customWidth="1"/>
    <col min="2317" max="2560" width="9" style="32"/>
    <col min="2561" max="2561" width="10.125" style="32" customWidth="1"/>
    <col min="2562" max="2563" width="11.875" style="32" customWidth="1"/>
    <col min="2564" max="2564" width="11" style="32" customWidth="1"/>
    <col min="2565" max="2565" width="11.125" style="32" customWidth="1"/>
    <col min="2566" max="2566" width="18.5" style="32" customWidth="1"/>
    <col min="2567" max="2567" width="18.125" style="32" customWidth="1"/>
    <col min="2568" max="2569" width="11.375" style="32" customWidth="1"/>
    <col min="2570" max="2570" width="12.375" style="32" customWidth="1"/>
    <col min="2571" max="2571" width="12.75" style="32" customWidth="1"/>
    <col min="2572" max="2572" width="15.375" style="32" customWidth="1"/>
    <col min="2573" max="2816" width="9" style="32"/>
    <col min="2817" max="2817" width="10.125" style="32" customWidth="1"/>
    <col min="2818" max="2819" width="11.875" style="32" customWidth="1"/>
    <col min="2820" max="2820" width="11" style="32" customWidth="1"/>
    <col min="2821" max="2821" width="11.125" style="32" customWidth="1"/>
    <col min="2822" max="2822" width="18.5" style="32" customWidth="1"/>
    <col min="2823" max="2823" width="18.125" style="32" customWidth="1"/>
    <col min="2824" max="2825" width="11.375" style="32" customWidth="1"/>
    <col min="2826" max="2826" width="12.375" style="32" customWidth="1"/>
    <col min="2827" max="2827" width="12.75" style="32" customWidth="1"/>
    <col min="2828" max="2828" width="15.375" style="32" customWidth="1"/>
    <col min="2829" max="3072" width="9" style="32"/>
    <col min="3073" max="3073" width="10.125" style="32" customWidth="1"/>
    <col min="3074" max="3075" width="11.875" style="32" customWidth="1"/>
    <col min="3076" max="3076" width="11" style="32" customWidth="1"/>
    <col min="3077" max="3077" width="11.125" style="32" customWidth="1"/>
    <col min="3078" max="3078" width="18.5" style="32" customWidth="1"/>
    <col min="3079" max="3079" width="18.125" style="32" customWidth="1"/>
    <col min="3080" max="3081" width="11.375" style="32" customWidth="1"/>
    <col min="3082" max="3082" width="12.375" style="32" customWidth="1"/>
    <col min="3083" max="3083" width="12.75" style="32" customWidth="1"/>
    <col min="3084" max="3084" width="15.375" style="32" customWidth="1"/>
    <col min="3085" max="3328" width="9" style="32"/>
    <col min="3329" max="3329" width="10.125" style="32" customWidth="1"/>
    <col min="3330" max="3331" width="11.875" style="32" customWidth="1"/>
    <col min="3332" max="3332" width="11" style="32" customWidth="1"/>
    <col min="3333" max="3333" width="11.125" style="32" customWidth="1"/>
    <col min="3334" max="3334" width="18.5" style="32" customWidth="1"/>
    <col min="3335" max="3335" width="18.125" style="32" customWidth="1"/>
    <col min="3336" max="3337" width="11.375" style="32" customWidth="1"/>
    <col min="3338" max="3338" width="12.375" style="32" customWidth="1"/>
    <col min="3339" max="3339" width="12.75" style="32" customWidth="1"/>
    <col min="3340" max="3340" width="15.375" style="32" customWidth="1"/>
    <col min="3341" max="3584" width="9" style="32"/>
    <col min="3585" max="3585" width="10.125" style="32" customWidth="1"/>
    <col min="3586" max="3587" width="11.875" style="32" customWidth="1"/>
    <col min="3588" max="3588" width="11" style="32" customWidth="1"/>
    <col min="3589" max="3589" width="11.125" style="32" customWidth="1"/>
    <col min="3590" max="3590" width="18.5" style="32" customWidth="1"/>
    <col min="3591" max="3591" width="18.125" style="32" customWidth="1"/>
    <col min="3592" max="3593" width="11.375" style="32" customWidth="1"/>
    <col min="3594" max="3594" width="12.375" style="32" customWidth="1"/>
    <col min="3595" max="3595" width="12.75" style="32" customWidth="1"/>
    <col min="3596" max="3596" width="15.375" style="32" customWidth="1"/>
    <col min="3597" max="3840" width="9" style="32"/>
    <col min="3841" max="3841" width="10.125" style="32" customWidth="1"/>
    <col min="3842" max="3843" width="11.875" style="32" customWidth="1"/>
    <col min="3844" max="3844" width="11" style="32" customWidth="1"/>
    <col min="3845" max="3845" width="11.125" style="32" customWidth="1"/>
    <col min="3846" max="3846" width="18.5" style="32" customWidth="1"/>
    <col min="3847" max="3847" width="18.125" style="32" customWidth="1"/>
    <col min="3848" max="3849" width="11.375" style="32" customWidth="1"/>
    <col min="3850" max="3850" width="12.375" style="32" customWidth="1"/>
    <col min="3851" max="3851" width="12.75" style="32" customWidth="1"/>
    <col min="3852" max="3852" width="15.375" style="32" customWidth="1"/>
    <col min="3853" max="4096" width="9" style="32"/>
    <col min="4097" max="4097" width="10.125" style="32" customWidth="1"/>
    <col min="4098" max="4099" width="11.875" style="32" customWidth="1"/>
    <col min="4100" max="4100" width="11" style="32" customWidth="1"/>
    <col min="4101" max="4101" width="11.125" style="32" customWidth="1"/>
    <col min="4102" max="4102" width="18.5" style="32" customWidth="1"/>
    <col min="4103" max="4103" width="18.125" style="32" customWidth="1"/>
    <col min="4104" max="4105" width="11.375" style="32" customWidth="1"/>
    <col min="4106" max="4106" width="12.375" style="32" customWidth="1"/>
    <col min="4107" max="4107" width="12.75" style="32" customWidth="1"/>
    <col min="4108" max="4108" width="15.375" style="32" customWidth="1"/>
    <col min="4109" max="4352" width="9" style="32"/>
    <col min="4353" max="4353" width="10.125" style="32" customWidth="1"/>
    <col min="4354" max="4355" width="11.875" style="32" customWidth="1"/>
    <col min="4356" max="4356" width="11" style="32" customWidth="1"/>
    <col min="4357" max="4357" width="11.125" style="32" customWidth="1"/>
    <col min="4358" max="4358" width="18.5" style="32" customWidth="1"/>
    <col min="4359" max="4359" width="18.125" style="32" customWidth="1"/>
    <col min="4360" max="4361" width="11.375" style="32" customWidth="1"/>
    <col min="4362" max="4362" width="12.375" style="32" customWidth="1"/>
    <col min="4363" max="4363" width="12.75" style="32" customWidth="1"/>
    <col min="4364" max="4364" width="15.375" style="32" customWidth="1"/>
    <col min="4365" max="4608" width="9" style="32"/>
    <col min="4609" max="4609" width="10.125" style="32" customWidth="1"/>
    <col min="4610" max="4611" width="11.875" style="32" customWidth="1"/>
    <col min="4612" max="4612" width="11" style="32" customWidth="1"/>
    <col min="4613" max="4613" width="11.125" style="32" customWidth="1"/>
    <col min="4614" max="4614" width="18.5" style="32" customWidth="1"/>
    <col min="4615" max="4615" width="18.125" style="32" customWidth="1"/>
    <col min="4616" max="4617" width="11.375" style="32" customWidth="1"/>
    <col min="4618" max="4618" width="12.375" style="32" customWidth="1"/>
    <col min="4619" max="4619" width="12.75" style="32" customWidth="1"/>
    <col min="4620" max="4620" width="15.375" style="32" customWidth="1"/>
    <col min="4621" max="4864" width="9" style="32"/>
    <col min="4865" max="4865" width="10.125" style="32" customWidth="1"/>
    <col min="4866" max="4867" width="11.875" style="32" customWidth="1"/>
    <col min="4868" max="4868" width="11" style="32" customWidth="1"/>
    <col min="4869" max="4869" width="11.125" style="32" customWidth="1"/>
    <col min="4870" max="4870" width="18.5" style="32" customWidth="1"/>
    <col min="4871" max="4871" width="18.125" style="32" customWidth="1"/>
    <col min="4872" max="4873" width="11.375" style="32" customWidth="1"/>
    <col min="4874" max="4874" width="12.375" style="32" customWidth="1"/>
    <col min="4875" max="4875" width="12.75" style="32" customWidth="1"/>
    <col min="4876" max="4876" width="15.375" style="32" customWidth="1"/>
    <col min="4877" max="5120" width="9" style="32"/>
    <col min="5121" max="5121" width="10.125" style="32" customWidth="1"/>
    <col min="5122" max="5123" width="11.875" style="32" customWidth="1"/>
    <col min="5124" max="5124" width="11" style="32" customWidth="1"/>
    <col min="5125" max="5125" width="11.125" style="32" customWidth="1"/>
    <col min="5126" max="5126" width="18.5" style="32" customWidth="1"/>
    <col min="5127" max="5127" width="18.125" style="32" customWidth="1"/>
    <col min="5128" max="5129" width="11.375" style="32" customWidth="1"/>
    <col min="5130" max="5130" width="12.375" style="32" customWidth="1"/>
    <col min="5131" max="5131" width="12.75" style="32" customWidth="1"/>
    <col min="5132" max="5132" width="15.375" style="32" customWidth="1"/>
    <col min="5133" max="5376" width="9" style="32"/>
    <col min="5377" max="5377" width="10.125" style="32" customWidth="1"/>
    <col min="5378" max="5379" width="11.875" style="32" customWidth="1"/>
    <col min="5380" max="5380" width="11" style="32" customWidth="1"/>
    <col min="5381" max="5381" width="11.125" style="32" customWidth="1"/>
    <col min="5382" max="5382" width="18.5" style="32" customWidth="1"/>
    <col min="5383" max="5383" width="18.125" style="32" customWidth="1"/>
    <col min="5384" max="5385" width="11.375" style="32" customWidth="1"/>
    <col min="5386" max="5386" width="12.375" style="32" customWidth="1"/>
    <col min="5387" max="5387" width="12.75" style="32" customWidth="1"/>
    <col min="5388" max="5388" width="15.375" style="32" customWidth="1"/>
    <col min="5389" max="5632" width="9" style="32"/>
    <col min="5633" max="5633" width="10.125" style="32" customWidth="1"/>
    <col min="5634" max="5635" width="11.875" style="32" customWidth="1"/>
    <col min="5636" max="5636" width="11" style="32" customWidth="1"/>
    <col min="5637" max="5637" width="11.125" style="32" customWidth="1"/>
    <col min="5638" max="5638" width="18.5" style="32" customWidth="1"/>
    <col min="5639" max="5639" width="18.125" style="32" customWidth="1"/>
    <col min="5640" max="5641" width="11.375" style="32" customWidth="1"/>
    <col min="5642" max="5642" width="12.375" style="32" customWidth="1"/>
    <col min="5643" max="5643" width="12.75" style="32" customWidth="1"/>
    <col min="5644" max="5644" width="15.375" style="32" customWidth="1"/>
    <col min="5645" max="5888" width="9" style="32"/>
    <col min="5889" max="5889" width="10.125" style="32" customWidth="1"/>
    <col min="5890" max="5891" width="11.875" style="32" customWidth="1"/>
    <col min="5892" max="5892" width="11" style="32" customWidth="1"/>
    <col min="5893" max="5893" width="11.125" style="32" customWidth="1"/>
    <col min="5894" max="5894" width="18.5" style="32" customWidth="1"/>
    <col min="5895" max="5895" width="18.125" style="32" customWidth="1"/>
    <col min="5896" max="5897" width="11.375" style="32" customWidth="1"/>
    <col min="5898" max="5898" width="12.375" style="32" customWidth="1"/>
    <col min="5899" max="5899" width="12.75" style="32" customWidth="1"/>
    <col min="5900" max="5900" width="15.375" style="32" customWidth="1"/>
    <col min="5901" max="6144" width="9" style="32"/>
    <col min="6145" max="6145" width="10.125" style="32" customWidth="1"/>
    <col min="6146" max="6147" width="11.875" style="32" customWidth="1"/>
    <col min="6148" max="6148" width="11" style="32" customWidth="1"/>
    <col min="6149" max="6149" width="11.125" style="32" customWidth="1"/>
    <col min="6150" max="6150" width="18.5" style="32" customWidth="1"/>
    <col min="6151" max="6151" width="18.125" style="32" customWidth="1"/>
    <col min="6152" max="6153" width="11.375" style="32" customWidth="1"/>
    <col min="6154" max="6154" width="12.375" style="32" customWidth="1"/>
    <col min="6155" max="6155" width="12.75" style="32" customWidth="1"/>
    <col min="6156" max="6156" width="15.375" style="32" customWidth="1"/>
    <col min="6157" max="6400" width="9" style="32"/>
    <col min="6401" max="6401" width="10.125" style="32" customWidth="1"/>
    <col min="6402" max="6403" width="11.875" style="32" customWidth="1"/>
    <col min="6404" max="6404" width="11" style="32" customWidth="1"/>
    <col min="6405" max="6405" width="11.125" style="32" customWidth="1"/>
    <col min="6406" max="6406" width="18.5" style="32" customWidth="1"/>
    <col min="6407" max="6407" width="18.125" style="32" customWidth="1"/>
    <col min="6408" max="6409" width="11.375" style="32" customWidth="1"/>
    <col min="6410" max="6410" width="12.375" style="32" customWidth="1"/>
    <col min="6411" max="6411" width="12.75" style="32" customWidth="1"/>
    <col min="6412" max="6412" width="15.375" style="32" customWidth="1"/>
    <col min="6413" max="6656" width="9" style="32"/>
    <col min="6657" max="6657" width="10.125" style="32" customWidth="1"/>
    <col min="6658" max="6659" width="11.875" style="32" customWidth="1"/>
    <col min="6660" max="6660" width="11" style="32" customWidth="1"/>
    <col min="6661" max="6661" width="11.125" style="32" customWidth="1"/>
    <col min="6662" max="6662" width="18.5" style="32" customWidth="1"/>
    <col min="6663" max="6663" width="18.125" style="32" customWidth="1"/>
    <col min="6664" max="6665" width="11.375" style="32" customWidth="1"/>
    <col min="6666" max="6666" width="12.375" style="32" customWidth="1"/>
    <col min="6667" max="6667" width="12.75" style="32" customWidth="1"/>
    <col min="6668" max="6668" width="15.375" style="32" customWidth="1"/>
    <col min="6669" max="6912" width="9" style="32"/>
    <col min="6913" max="6913" width="10.125" style="32" customWidth="1"/>
    <col min="6914" max="6915" width="11.875" style="32" customWidth="1"/>
    <col min="6916" max="6916" width="11" style="32" customWidth="1"/>
    <col min="6917" max="6917" width="11.125" style="32" customWidth="1"/>
    <col min="6918" max="6918" width="18.5" style="32" customWidth="1"/>
    <col min="6919" max="6919" width="18.125" style="32" customWidth="1"/>
    <col min="6920" max="6921" width="11.375" style="32" customWidth="1"/>
    <col min="6922" max="6922" width="12.375" style="32" customWidth="1"/>
    <col min="6923" max="6923" width="12.75" style="32" customWidth="1"/>
    <col min="6924" max="6924" width="15.375" style="32" customWidth="1"/>
    <col min="6925" max="7168" width="9" style="32"/>
    <col min="7169" max="7169" width="10.125" style="32" customWidth="1"/>
    <col min="7170" max="7171" width="11.875" style="32" customWidth="1"/>
    <col min="7172" max="7172" width="11" style="32" customWidth="1"/>
    <col min="7173" max="7173" width="11.125" style="32" customWidth="1"/>
    <col min="7174" max="7174" width="18.5" style="32" customWidth="1"/>
    <col min="7175" max="7175" width="18.125" style="32" customWidth="1"/>
    <col min="7176" max="7177" width="11.375" style="32" customWidth="1"/>
    <col min="7178" max="7178" width="12.375" style="32" customWidth="1"/>
    <col min="7179" max="7179" width="12.75" style="32" customWidth="1"/>
    <col min="7180" max="7180" width="15.375" style="32" customWidth="1"/>
    <col min="7181" max="7424" width="9" style="32"/>
    <col min="7425" max="7425" width="10.125" style="32" customWidth="1"/>
    <col min="7426" max="7427" width="11.875" style="32" customWidth="1"/>
    <col min="7428" max="7428" width="11" style="32" customWidth="1"/>
    <col min="7429" max="7429" width="11.125" style="32" customWidth="1"/>
    <col min="7430" max="7430" width="18.5" style="32" customWidth="1"/>
    <col min="7431" max="7431" width="18.125" style="32" customWidth="1"/>
    <col min="7432" max="7433" width="11.375" style="32" customWidth="1"/>
    <col min="7434" max="7434" width="12.375" style="32" customWidth="1"/>
    <col min="7435" max="7435" width="12.75" style="32" customWidth="1"/>
    <col min="7436" max="7436" width="15.375" style="32" customWidth="1"/>
    <col min="7437" max="7680" width="9" style="32"/>
    <col min="7681" max="7681" width="10.125" style="32" customWidth="1"/>
    <col min="7682" max="7683" width="11.875" style="32" customWidth="1"/>
    <col min="7684" max="7684" width="11" style="32" customWidth="1"/>
    <col min="7685" max="7685" width="11.125" style="32" customWidth="1"/>
    <col min="7686" max="7686" width="18.5" style="32" customWidth="1"/>
    <col min="7687" max="7687" width="18.125" style="32" customWidth="1"/>
    <col min="7688" max="7689" width="11.375" style="32" customWidth="1"/>
    <col min="7690" max="7690" width="12.375" style="32" customWidth="1"/>
    <col min="7691" max="7691" width="12.75" style="32" customWidth="1"/>
    <col min="7692" max="7692" width="15.375" style="32" customWidth="1"/>
    <col min="7693" max="7936" width="9" style="32"/>
    <col min="7937" max="7937" width="10.125" style="32" customWidth="1"/>
    <col min="7938" max="7939" width="11.875" style="32" customWidth="1"/>
    <col min="7940" max="7940" width="11" style="32" customWidth="1"/>
    <col min="7941" max="7941" width="11.125" style="32" customWidth="1"/>
    <col min="7942" max="7942" width="18.5" style="32" customWidth="1"/>
    <col min="7943" max="7943" width="18.125" style="32" customWidth="1"/>
    <col min="7944" max="7945" width="11.375" style="32" customWidth="1"/>
    <col min="7946" max="7946" width="12.375" style="32" customWidth="1"/>
    <col min="7947" max="7947" width="12.75" style="32" customWidth="1"/>
    <col min="7948" max="7948" width="15.375" style="32" customWidth="1"/>
    <col min="7949" max="8192" width="9" style="32"/>
    <col min="8193" max="8193" width="10.125" style="32" customWidth="1"/>
    <col min="8194" max="8195" width="11.875" style="32" customWidth="1"/>
    <col min="8196" max="8196" width="11" style="32" customWidth="1"/>
    <col min="8197" max="8197" width="11.125" style="32" customWidth="1"/>
    <col min="8198" max="8198" width="18.5" style="32" customWidth="1"/>
    <col min="8199" max="8199" width="18.125" style="32" customWidth="1"/>
    <col min="8200" max="8201" width="11.375" style="32" customWidth="1"/>
    <col min="8202" max="8202" width="12.375" style="32" customWidth="1"/>
    <col min="8203" max="8203" width="12.75" style="32" customWidth="1"/>
    <col min="8204" max="8204" width="15.375" style="32" customWidth="1"/>
    <col min="8205" max="8448" width="9" style="32"/>
    <col min="8449" max="8449" width="10.125" style="32" customWidth="1"/>
    <col min="8450" max="8451" width="11.875" style="32" customWidth="1"/>
    <col min="8452" max="8452" width="11" style="32" customWidth="1"/>
    <col min="8453" max="8453" width="11.125" style="32" customWidth="1"/>
    <col min="8454" max="8454" width="18.5" style="32" customWidth="1"/>
    <col min="8455" max="8455" width="18.125" style="32" customWidth="1"/>
    <col min="8456" max="8457" width="11.375" style="32" customWidth="1"/>
    <col min="8458" max="8458" width="12.375" style="32" customWidth="1"/>
    <col min="8459" max="8459" width="12.75" style="32" customWidth="1"/>
    <col min="8460" max="8460" width="15.375" style="32" customWidth="1"/>
    <col min="8461" max="8704" width="9" style="32"/>
    <col min="8705" max="8705" width="10.125" style="32" customWidth="1"/>
    <col min="8706" max="8707" width="11.875" style="32" customWidth="1"/>
    <col min="8708" max="8708" width="11" style="32" customWidth="1"/>
    <col min="8709" max="8709" width="11.125" style="32" customWidth="1"/>
    <col min="8710" max="8710" width="18.5" style="32" customWidth="1"/>
    <col min="8711" max="8711" width="18.125" style="32" customWidth="1"/>
    <col min="8712" max="8713" width="11.375" style="32" customWidth="1"/>
    <col min="8714" max="8714" width="12.375" style="32" customWidth="1"/>
    <col min="8715" max="8715" width="12.75" style="32" customWidth="1"/>
    <col min="8716" max="8716" width="15.375" style="32" customWidth="1"/>
    <col min="8717" max="8960" width="9" style="32"/>
    <col min="8961" max="8961" width="10.125" style="32" customWidth="1"/>
    <col min="8962" max="8963" width="11.875" style="32" customWidth="1"/>
    <col min="8964" max="8964" width="11" style="32" customWidth="1"/>
    <col min="8965" max="8965" width="11.125" style="32" customWidth="1"/>
    <col min="8966" max="8966" width="18.5" style="32" customWidth="1"/>
    <col min="8967" max="8967" width="18.125" style="32" customWidth="1"/>
    <col min="8968" max="8969" width="11.375" style="32" customWidth="1"/>
    <col min="8970" max="8970" width="12.375" style="32" customWidth="1"/>
    <col min="8971" max="8971" width="12.75" style="32" customWidth="1"/>
    <col min="8972" max="8972" width="15.375" style="32" customWidth="1"/>
    <col min="8973" max="9216" width="9" style="32"/>
    <col min="9217" max="9217" width="10.125" style="32" customWidth="1"/>
    <col min="9218" max="9219" width="11.875" style="32" customWidth="1"/>
    <col min="9220" max="9220" width="11" style="32" customWidth="1"/>
    <col min="9221" max="9221" width="11.125" style="32" customWidth="1"/>
    <col min="9222" max="9222" width="18.5" style="32" customWidth="1"/>
    <col min="9223" max="9223" width="18.125" style="32" customWidth="1"/>
    <col min="9224" max="9225" width="11.375" style="32" customWidth="1"/>
    <col min="9226" max="9226" width="12.375" style="32" customWidth="1"/>
    <col min="9227" max="9227" width="12.75" style="32" customWidth="1"/>
    <col min="9228" max="9228" width="15.375" style="32" customWidth="1"/>
    <col min="9229" max="9472" width="9" style="32"/>
    <col min="9473" max="9473" width="10.125" style="32" customWidth="1"/>
    <col min="9474" max="9475" width="11.875" style="32" customWidth="1"/>
    <col min="9476" max="9476" width="11" style="32" customWidth="1"/>
    <col min="9477" max="9477" width="11.125" style="32" customWidth="1"/>
    <col min="9478" max="9478" width="18.5" style="32" customWidth="1"/>
    <col min="9479" max="9479" width="18.125" style="32" customWidth="1"/>
    <col min="9480" max="9481" width="11.375" style="32" customWidth="1"/>
    <col min="9482" max="9482" width="12.375" style="32" customWidth="1"/>
    <col min="9483" max="9483" width="12.75" style="32" customWidth="1"/>
    <col min="9484" max="9484" width="15.375" style="32" customWidth="1"/>
    <col min="9485" max="9728" width="9" style="32"/>
    <col min="9729" max="9729" width="10.125" style="32" customWidth="1"/>
    <col min="9730" max="9731" width="11.875" style="32" customWidth="1"/>
    <col min="9732" max="9732" width="11" style="32" customWidth="1"/>
    <col min="9733" max="9733" width="11.125" style="32" customWidth="1"/>
    <col min="9734" max="9734" width="18.5" style="32" customWidth="1"/>
    <col min="9735" max="9735" width="18.125" style="32" customWidth="1"/>
    <col min="9736" max="9737" width="11.375" style="32" customWidth="1"/>
    <col min="9738" max="9738" width="12.375" style="32" customWidth="1"/>
    <col min="9739" max="9739" width="12.75" style="32" customWidth="1"/>
    <col min="9740" max="9740" width="15.375" style="32" customWidth="1"/>
    <col min="9741" max="9984" width="9" style="32"/>
    <col min="9985" max="9985" width="10.125" style="32" customWidth="1"/>
    <col min="9986" max="9987" width="11.875" style="32" customWidth="1"/>
    <col min="9988" max="9988" width="11" style="32" customWidth="1"/>
    <col min="9989" max="9989" width="11.125" style="32" customWidth="1"/>
    <col min="9990" max="9990" width="18.5" style="32" customWidth="1"/>
    <col min="9991" max="9991" width="18.125" style="32" customWidth="1"/>
    <col min="9992" max="9993" width="11.375" style="32" customWidth="1"/>
    <col min="9994" max="9994" width="12.375" style="32" customWidth="1"/>
    <col min="9995" max="9995" width="12.75" style="32" customWidth="1"/>
    <col min="9996" max="9996" width="15.375" style="32" customWidth="1"/>
    <col min="9997" max="10240" width="9" style="32"/>
    <col min="10241" max="10241" width="10.125" style="32" customWidth="1"/>
    <col min="10242" max="10243" width="11.875" style="32" customWidth="1"/>
    <col min="10244" max="10244" width="11" style="32" customWidth="1"/>
    <col min="10245" max="10245" width="11.125" style="32" customWidth="1"/>
    <col min="10246" max="10246" width="18.5" style="32" customWidth="1"/>
    <col min="10247" max="10247" width="18.125" style="32" customWidth="1"/>
    <col min="10248" max="10249" width="11.375" style="32" customWidth="1"/>
    <col min="10250" max="10250" width="12.375" style="32" customWidth="1"/>
    <col min="10251" max="10251" width="12.75" style="32" customWidth="1"/>
    <col min="10252" max="10252" width="15.375" style="32" customWidth="1"/>
    <col min="10253" max="10496" width="9" style="32"/>
    <col min="10497" max="10497" width="10.125" style="32" customWidth="1"/>
    <col min="10498" max="10499" width="11.875" style="32" customWidth="1"/>
    <col min="10500" max="10500" width="11" style="32" customWidth="1"/>
    <col min="10501" max="10501" width="11.125" style="32" customWidth="1"/>
    <col min="10502" max="10502" width="18.5" style="32" customWidth="1"/>
    <col min="10503" max="10503" width="18.125" style="32" customWidth="1"/>
    <col min="10504" max="10505" width="11.375" style="32" customWidth="1"/>
    <col min="10506" max="10506" width="12.375" style="32" customWidth="1"/>
    <col min="10507" max="10507" width="12.75" style="32" customWidth="1"/>
    <col min="10508" max="10508" width="15.375" style="32" customWidth="1"/>
    <col min="10509" max="10752" width="9" style="32"/>
    <col min="10753" max="10753" width="10.125" style="32" customWidth="1"/>
    <col min="10754" max="10755" width="11.875" style="32" customWidth="1"/>
    <col min="10756" max="10756" width="11" style="32" customWidth="1"/>
    <col min="10757" max="10757" width="11.125" style="32" customWidth="1"/>
    <col min="10758" max="10758" width="18.5" style="32" customWidth="1"/>
    <col min="10759" max="10759" width="18.125" style="32" customWidth="1"/>
    <col min="10760" max="10761" width="11.375" style="32" customWidth="1"/>
    <col min="10762" max="10762" width="12.375" style="32" customWidth="1"/>
    <col min="10763" max="10763" width="12.75" style="32" customWidth="1"/>
    <col min="10764" max="10764" width="15.375" style="32" customWidth="1"/>
    <col min="10765" max="11008" width="9" style="32"/>
    <col min="11009" max="11009" width="10.125" style="32" customWidth="1"/>
    <col min="11010" max="11011" width="11.875" style="32" customWidth="1"/>
    <col min="11012" max="11012" width="11" style="32" customWidth="1"/>
    <col min="11013" max="11013" width="11.125" style="32" customWidth="1"/>
    <col min="11014" max="11014" width="18.5" style="32" customWidth="1"/>
    <col min="11015" max="11015" width="18.125" style="32" customWidth="1"/>
    <col min="11016" max="11017" width="11.375" style="32" customWidth="1"/>
    <col min="11018" max="11018" width="12.375" style="32" customWidth="1"/>
    <col min="11019" max="11019" width="12.75" style="32" customWidth="1"/>
    <col min="11020" max="11020" width="15.375" style="32" customWidth="1"/>
    <col min="11021" max="11264" width="9" style="32"/>
    <col min="11265" max="11265" width="10.125" style="32" customWidth="1"/>
    <col min="11266" max="11267" width="11.875" style="32" customWidth="1"/>
    <col min="11268" max="11268" width="11" style="32" customWidth="1"/>
    <col min="11269" max="11269" width="11.125" style="32" customWidth="1"/>
    <col min="11270" max="11270" width="18.5" style="32" customWidth="1"/>
    <col min="11271" max="11271" width="18.125" style="32" customWidth="1"/>
    <col min="11272" max="11273" width="11.375" style="32" customWidth="1"/>
    <col min="11274" max="11274" width="12.375" style="32" customWidth="1"/>
    <col min="11275" max="11275" width="12.75" style="32" customWidth="1"/>
    <col min="11276" max="11276" width="15.375" style="32" customWidth="1"/>
    <col min="11277" max="11520" width="9" style="32"/>
    <col min="11521" max="11521" width="10.125" style="32" customWidth="1"/>
    <col min="11522" max="11523" width="11.875" style="32" customWidth="1"/>
    <col min="11524" max="11524" width="11" style="32" customWidth="1"/>
    <col min="11525" max="11525" width="11.125" style="32" customWidth="1"/>
    <col min="11526" max="11526" width="18.5" style="32" customWidth="1"/>
    <col min="11527" max="11527" width="18.125" style="32" customWidth="1"/>
    <col min="11528" max="11529" width="11.375" style="32" customWidth="1"/>
    <col min="11530" max="11530" width="12.375" style="32" customWidth="1"/>
    <col min="11531" max="11531" width="12.75" style="32" customWidth="1"/>
    <col min="11532" max="11532" width="15.375" style="32" customWidth="1"/>
    <col min="11533" max="11776" width="9" style="32"/>
    <col min="11777" max="11777" width="10.125" style="32" customWidth="1"/>
    <col min="11778" max="11779" width="11.875" style="32" customWidth="1"/>
    <col min="11780" max="11780" width="11" style="32" customWidth="1"/>
    <col min="11781" max="11781" width="11.125" style="32" customWidth="1"/>
    <col min="11782" max="11782" width="18.5" style="32" customWidth="1"/>
    <col min="11783" max="11783" width="18.125" style="32" customWidth="1"/>
    <col min="11784" max="11785" width="11.375" style="32" customWidth="1"/>
    <col min="11786" max="11786" width="12.375" style="32" customWidth="1"/>
    <col min="11787" max="11787" width="12.75" style="32" customWidth="1"/>
    <col min="11788" max="11788" width="15.375" style="32" customWidth="1"/>
    <col min="11789" max="12032" width="9" style="32"/>
    <col min="12033" max="12033" width="10.125" style="32" customWidth="1"/>
    <col min="12034" max="12035" width="11.875" style="32" customWidth="1"/>
    <col min="12036" max="12036" width="11" style="32" customWidth="1"/>
    <col min="12037" max="12037" width="11.125" style="32" customWidth="1"/>
    <col min="12038" max="12038" width="18.5" style="32" customWidth="1"/>
    <col min="12039" max="12039" width="18.125" style="32" customWidth="1"/>
    <col min="12040" max="12041" width="11.375" style="32" customWidth="1"/>
    <col min="12042" max="12042" width="12.375" style="32" customWidth="1"/>
    <col min="12043" max="12043" width="12.75" style="32" customWidth="1"/>
    <col min="12044" max="12044" width="15.375" style="32" customWidth="1"/>
    <col min="12045" max="12288" width="9" style="32"/>
    <col min="12289" max="12289" width="10.125" style="32" customWidth="1"/>
    <col min="12290" max="12291" width="11.875" style="32" customWidth="1"/>
    <col min="12292" max="12292" width="11" style="32" customWidth="1"/>
    <col min="12293" max="12293" width="11.125" style="32" customWidth="1"/>
    <col min="12294" max="12294" width="18.5" style="32" customWidth="1"/>
    <col min="12295" max="12295" width="18.125" style="32" customWidth="1"/>
    <col min="12296" max="12297" width="11.375" style="32" customWidth="1"/>
    <col min="12298" max="12298" width="12.375" style="32" customWidth="1"/>
    <col min="12299" max="12299" width="12.75" style="32" customWidth="1"/>
    <col min="12300" max="12300" width="15.375" style="32" customWidth="1"/>
    <col min="12301" max="12544" width="9" style="32"/>
    <col min="12545" max="12545" width="10.125" style="32" customWidth="1"/>
    <col min="12546" max="12547" width="11.875" style="32" customWidth="1"/>
    <col min="12548" max="12548" width="11" style="32" customWidth="1"/>
    <col min="12549" max="12549" width="11.125" style="32" customWidth="1"/>
    <col min="12550" max="12550" width="18.5" style="32" customWidth="1"/>
    <col min="12551" max="12551" width="18.125" style="32" customWidth="1"/>
    <col min="12552" max="12553" width="11.375" style="32" customWidth="1"/>
    <col min="12554" max="12554" width="12.375" style="32" customWidth="1"/>
    <col min="12555" max="12555" width="12.75" style="32" customWidth="1"/>
    <col min="12556" max="12556" width="15.375" style="32" customWidth="1"/>
    <col min="12557" max="12800" width="9" style="32"/>
    <col min="12801" max="12801" width="10.125" style="32" customWidth="1"/>
    <col min="12802" max="12803" width="11.875" style="32" customWidth="1"/>
    <col min="12804" max="12804" width="11" style="32" customWidth="1"/>
    <col min="12805" max="12805" width="11.125" style="32" customWidth="1"/>
    <col min="12806" max="12806" width="18.5" style="32" customWidth="1"/>
    <col min="12807" max="12807" width="18.125" style="32" customWidth="1"/>
    <col min="12808" max="12809" width="11.375" style="32" customWidth="1"/>
    <col min="12810" max="12810" width="12.375" style="32" customWidth="1"/>
    <col min="12811" max="12811" width="12.75" style="32" customWidth="1"/>
    <col min="12812" max="12812" width="15.375" style="32" customWidth="1"/>
    <col min="12813" max="13056" width="9" style="32"/>
    <col min="13057" max="13057" width="10.125" style="32" customWidth="1"/>
    <col min="13058" max="13059" width="11.875" style="32" customWidth="1"/>
    <col min="13060" max="13060" width="11" style="32" customWidth="1"/>
    <col min="13061" max="13061" width="11.125" style="32" customWidth="1"/>
    <col min="13062" max="13062" width="18.5" style="32" customWidth="1"/>
    <col min="13063" max="13063" width="18.125" style="32" customWidth="1"/>
    <col min="13064" max="13065" width="11.375" style="32" customWidth="1"/>
    <col min="13066" max="13066" width="12.375" style="32" customWidth="1"/>
    <col min="13067" max="13067" width="12.75" style="32" customWidth="1"/>
    <col min="13068" max="13068" width="15.375" style="32" customWidth="1"/>
    <col min="13069" max="13312" width="9" style="32"/>
    <col min="13313" max="13313" width="10.125" style="32" customWidth="1"/>
    <col min="13314" max="13315" width="11.875" style="32" customWidth="1"/>
    <col min="13316" max="13316" width="11" style="32" customWidth="1"/>
    <col min="13317" max="13317" width="11.125" style="32" customWidth="1"/>
    <col min="13318" max="13318" width="18.5" style="32" customWidth="1"/>
    <col min="13319" max="13319" width="18.125" style="32" customWidth="1"/>
    <col min="13320" max="13321" width="11.375" style="32" customWidth="1"/>
    <col min="13322" max="13322" width="12.375" style="32" customWidth="1"/>
    <col min="13323" max="13323" width="12.75" style="32" customWidth="1"/>
    <col min="13324" max="13324" width="15.375" style="32" customWidth="1"/>
    <col min="13325" max="13568" width="9" style="32"/>
    <col min="13569" max="13569" width="10.125" style="32" customWidth="1"/>
    <col min="13570" max="13571" width="11.875" style="32" customWidth="1"/>
    <col min="13572" max="13572" width="11" style="32" customWidth="1"/>
    <col min="13573" max="13573" width="11.125" style="32" customWidth="1"/>
    <col min="13574" max="13574" width="18.5" style="32" customWidth="1"/>
    <col min="13575" max="13575" width="18.125" style="32" customWidth="1"/>
    <col min="13576" max="13577" width="11.375" style="32" customWidth="1"/>
    <col min="13578" max="13578" width="12.375" style="32" customWidth="1"/>
    <col min="13579" max="13579" width="12.75" style="32" customWidth="1"/>
    <col min="13580" max="13580" width="15.375" style="32" customWidth="1"/>
    <col min="13581" max="13824" width="9" style="32"/>
    <col min="13825" max="13825" width="10.125" style="32" customWidth="1"/>
    <col min="13826" max="13827" width="11.875" style="32" customWidth="1"/>
    <col min="13828" max="13828" width="11" style="32" customWidth="1"/>
    <col min="13829" max="13829" width="11.125" style="32" customWidth="1"/>
    <col min="13830" max="13830" width="18.5" style="32" customWidth="1"/>
    <col min="13831" max="13831" width="18.125" style="32" customWidth="1"/>
    <col min="13832" max="13833" width="11.375" style="32" customWidth="1"/>
    <col min="13834" max="13834" width="12.375" style="32" customWidth="1"/>
    <col min="13835" max="13835" width="12.75" style="32" customWidth="1"/>
    <col min="13836" max="13836" width="15.375" style="32" customWidth="1"/>
    <col min="13837" max="14080" width="9" style="32"/>
    <col min="14081" max="14081" width="10.125" style="32" customWidth="1"/>
    <col min="14082" max="14083" width="11.875" style="32" customWidth="1"/>
    <col min="14084" max="14084" width="11" style="32" customWidth="1"/>
    <col min="14085" max="14085" width="11.125" style="32" customWidth="1"/>
    <col min="14086" max="14086" width="18.5" style="32" customWidth="1"/>
    <col min="14087" max="14087" width="18.125" style="32" customWidth="1"/>
    <col min="14088" max="14089" width="11.375" style="32" customWidth="1"/>
    <col min="14090" max="14090" width="12.375" style="32" customWidth="1"/>
    <col min="14091" max="14091" width="12.75" style="32" customWidth="1"/>
    <col min="14092" max="14092" width="15.375" style="32" customWidth="1"/>
    <col min="14093" max="14336" width="9" style="32"/>
    <col min="14337" max="14337" width="10.125" style="32" customWidth="1"/>
    <col min="14338" max="14339" width="11.875" style="32" customWidth="1"/>
    <col min="14340" max="14340" width="11" style="32" customWidth="1"/>
    <col min="14341" max="14341" width="11.125" style="32" customWidth="1"/>
    <col min="14342" max="14342" width="18.5" style="32" customWidth="1"/>
    <col min="14343" max="14343" width="18.125" style="32" customWidth="1"/>
    <col min="14344" max="14345" width="11.375" style="32" customWidth="1"/>
    <col min="14346" max="14346" width="12.375" style="32" customWidth="1"/>
    <col min="14347" max="14347" width="12.75" style="32" customWidth="1"/>
    <col min="14348" max="14348" width="15.375" style="32" customWidth="1"/>
    <col min="14349" max="14592" width="9" style="32"/>
    <col min="14593" max="14593" width="10.125" style="32" customWidth="1"/>
    <col min="14594" max="14595" width="11.875" style="32" customWidth="1"/>
    <col min="14596" max="14596" width="11" style="32" customWidth="1"/>
    <col min="14597" max="14597" width="11.125" style="32" customWidth="1"/>
    <col min="14598" max="14598" width="18.5" style="32" customWidth="1"/>
    <col min="14599" max="14599" width="18.125" style="32" customWidth="1"/>
    <col min="14600" max="14601" width="11.375" style="32" customWidth="1"/>
    <col min="14602" max="14602" width="12.375" style="32" customWidth="1"/>
    <col min="14603" max="14603" width="12.75" style="32" customWidth="1"/>
    <col min="14604" max="14604" width="15.375" style="32" customWidth="1"/>
    <col min="14605" max="14848" width="9" style="32"/>
    <col min="14849" max="14849" width="10.125" style="32" customWidth="1"/>
    <col min="14850" max="14851" width="11.875" style="32" customWidth="1"/>
    <col min="14852" max="14852" width="11" style="32" customWidth="1"/>
    <col min="14853" max="14853" width="11.125" style="32" customWidth="1"/>
    <col min="14854" max="14854" width="18.5" style="32" customWidth="1"/>
    <col min="14855" max="14855" width="18.125" style="32" customWidth="1"/>
    <col min="14856" max="14857" width="11.375" style="32" customWidth="1"/>
    <col min="14858" max="14858" width="12.375" style="32" customWidth="1"/>
    <col min="14859" max="14859" width="12.75" style="32" customWidth="1"/>
    <col min="14860" max="14860" width="15.375" style="32" customWidth="1"/>
    <col min="14861" max="15104" width="9" style="32"/>
    <col min="15105" max="15105" width="10.125" style="32" customWidth="1"/>
    <col min="15106" max="15107" width="11.875" style="32" customWidth="1"/>
    <col min="15108" max="15108" width="11" style="32" customWidth="1"/>
    <col min="15109" max="15109" width="11.125" style="32" customWidth="1"/>
    <col min="15110" max="15110" width="18.5" style="32" customWidth="1"/>
    <col min="15111" max="15111" width="18.125" style="32" customWidth="1"/>
    <col min="15112" max="15113" width="11.375" style="32" customWidth="1"/>
    <col min="15114" max="15114" width="12.375" style="32" customWidth="1"/>
    <col min="15115" max="15115" width="12.75" style="32" customWidth="1"/>
    <col min="15116" max="15116" width="15.375" style="32" customWidth="1"/>
    <col min="15117" max="15360" width="9" style="32"/>
    <col min="15361" max="15361" width="10.125" style="32" customWidth="1"/>
    <col min="15362" max="15363" width="11.875" style="32" customWidth="1"/>
    <col min="15364" max="15364" width="11" style="32" customWidth="1"/>
    <col min="15365" max="15365" width="11.125" style="32" customWidth="1"/>
    <col min="15366" max="15366" width="18.5" style="32" customWidth="1"/>
    <col min="15367" max="15367" width="18.125" style="32" customWidth="1"/>
    <col min="15368" max="15369" width="11.375" style="32" customWidth="1"/>
    <col min="15370" max="15370" width="12.375" style="32" customWidth="1"/>
    <col min="15371" max="15371" width="12.75" style="32" customWidth="1"/>
    <col min="15372" max="15372" width="15.375" style="32" customWidth="1"/>
    <col min="15373" max="15616" width="9" style="32"/>
    <col min="15617" max="15617" width="10.125" style="32" customWidth="1"/>
    <col min="15618" max="15619" width="11.875" style="32" customWidth="1"/>
    <col min="15620" max="15620" width="11" style="32" customWidth="1"/>
    <col min="15621" max="15621" width="11.125" style="32" customWidth="1"/>
    <col min="15622" max="15622" width="18.5" style="32" customWidth="1"/>
    <col min="15623" max="15623" width="18.125" style="32" customWidth="1"/>
    <col min="15624" max="15625" width="11.375" style="32" customWidth="1"/>
    <col min="15626" max="15626" width="12.375" style="32" customWidth="1"/>
    <col min="15627" max="15627" width="12.75" style="32" customWidth="1"/>
    <col min="15628" max="15628" width="15.375" style="32" customWidth="1"/>
    <col min="15629" max="15872" width="9" style="32"/>
    <col min="15873" max="15873" width="10.125" style="32" customWidth="1"/>
    <col min="15874" max="15875" width="11.875" style="32" customWidth="1"/>
    <col min="15876" max="15876" width="11" style="32" customWidth="1"/>
    <col min="15877" max="15877" width="11.125" style="32" customWidth="1"/>
    <col min="15878" max="15878" width="18.5" style="32" customWidth="1"/>
    <col min="15879" max="15879" width="18.125" style="32" customWidth="1"/>
    <col min="15880" max="15881" width="11.375" style="32" customWidth="1"/>
    <col min="15882" max="15882" width="12.375" style="32" customWidth="1"/>
    <col min="15883" max="15883" width="12.75" style="32" customWidth="1"/>
    <col min="15884" max="15884" width="15.375" style="32" customWidth="1"/>
    <col min="15885" max="16128" width="9" style="32"/>
    <col min="16129" max="16129" width="10.125" style="32" customWidth="1"/>
    <col min="16130" max="16131" width="11.875" style="32" customWidth="1"/>
    <col min="16132" max="16132" width="11" style="32" customWidth="1"/>
    <col min="16133" max="16133" width="11.125" style="32" customWidth="1"/>
    <col min="16134" max="16134" width="18.5" style="32" customWidth="1"/>
    <col min="16135" max="16135" width="18.125" style="32" customWidth="1"/>
    <col min="16136" max="16137" width="11.375" style="32" customWidth="1"/>
    <col min="16138" max="16138" width="12.375" style="32" customWidth="1"/>
    <col min="16139" max="16139" width="12.75" style="32" customWidth="1"/>
    <col min="16140" max="16140" width="15.375" style="32" customWidth="1"/>
    <col min="16141" max="16384" width="9" style="32"/>
  </cols>
  <sheetData>
    <row r="1" spans="1:18" ht="21" customHeight="1">
      <c r="A1" s="879" t="s">
        <v>604</v>
      </c>
      <c r="B1" s="879"/>
      <c r="C1" s="879"/>
      <c r="D1" s="879"/>
      <c r="E1" s="879"/>
      <c r="F1" s="879"/>
      <c r="G1" s="879"/>
      <c r="H1" s="879"/>
      <c r="I1" s="879"/>
      <c r="J1" s="879"/>
      <c r="K1" s="879"/>
      <c r="L1" s="879"/>
    </row>
    <row r="2" spans="1:18" ht="17.25" customHeight="1">
      <c r="A2" s="54" t="s">
        <v>605</v>
      </c>
      <c r="B2" s="133"/>
      <c r="C2" s="38"/>
      <c r="D2" s="38"/>
      <c r="E2" s="255"/>
      <c r="F2" s="255"/>
      <c r="G2" s="255"/>
      <c r="H2" s="134"/>
      <c r="I2" s="134"/>
      <c r="J2" s="134"/>
      <c r="K2" s="134"/>
    </row>
    <row r="3" spans="1:18">
      <c r="A3" s="33" t="s">
        <v>606</v>
      </c>
      <c r="B3" s="254"/>
      <c r="C3" s="254"/>
      <c r="H3" s="256"/>
      <c r="I3" s="256"/>
    </row>
    <row r="4" spans="1:18" ht="15" customHeight="1">
      <c r="A4" s="924" t="s">
        <v>607</v>
      </c>
      <c r="B4" s="925"/>
      <c r="C4" s="925"/>
      <c r="D4" s="925"/>
      <c r="E4" s="925"/>
      <c r="F4" s="926"/>
      <c r="G4" s="258" t="s">
        <v>608</v>
      </c>
      <c r="H4" s="259"/>
      <c r="I4" s="927"/>
      <c r="J4" s="928"/>
    </row>
    <row r="5" spans="1:18" ht="15" customHeight="1">
      <c r="A5" s="260" t="s">
        <v>609</v>
      </c>
      <c r="B5" s="261" t="s">
        <v>610</v>
      </c>
      <c r="C5" s="261" t="s">
        <v>611</v>
      </c>
      <c r="D5" s="261" t="s">
        <v>612</v>
      </c>
      <c r="E5" s="262" t="s">
        <v>613</v>
      </c>
      <c r="F5" s="262" t="s">
        <v>614</v>
      </c>
      <c r="G5" s="262" t="s">
        <v>615</v>
      </c>
      <c r="H5" s="262" t="s">
        <v>616</v>
      </c>
      <c r="I5" s="279" t="s">
        <v>617</v>
      </c>
      <c r="J5" s="279" t="s">
        <v>618</v>
      </c>
      <c r="K5" s="261" t="s">
        <v>619</v>
      </c>
      <c r="L5" s="280" t="s">
        <v>620</v>
      </c>
      <c r="N5" s="252" t="s">
        <v>554</v>
      </c>
      <c r="O5" s="252" t="s">
        <v>133</v>
      </c>
      <c r="P5" s="252" t="s">
        <v>166</v>
      </c>
      <c r="Q5" s="252" t="s">
        <v>167</v>
      </c>
      <c r="R5" s="252" t="s">
        <v>342</v>
      </c>
    </row>
    <row r="6" spans="1:18" ht="15" customHeight="1">
      <c r="A6" s="67" t="s">
        <v>393</v>
      </c>
      <c r="B6" s="263">
        <v>43222</v>
      </c>
      <c r="C6" s="263">
        <v>43228</v>
      </c>
      <c r="D6" s="263">
        <v>43222</v>
      </c>
      <c r="E6" s="263">
        <v>43228</v>
      </c>
      <c r="F6" s="263">
        <v>43222</v>
      </c>
      <c r="G6" s="263">
        <v>43228</v>
      </c>
      <c r="H6" s="264">
        <f>IF(NETWORKDAYS(D6,E6,'附录-节假日'!$A$1:$A$32)&lt;0,0,NETWORKDAYS(D6,E6,'附录-节假日'!$A$1:$A$32))</f>
        <v>5</v>
      </c>
      <c r="I6" s="281">
        <f>H6/规模!C7</f>
        <v>5.5370985603543747E-3</v>
      </c>
      <c r="J6" s="282">
        <f>IF(OR(F6=""),H6/NETWORKDAYS(B$6,C6,'附录-节假日'!$A$1:$A$32),H6/NETWORKDAYS(F$6,G6,'附录-节假日'!$A$1:$A$32))</f>
        <v>1</v>
      </c>
      <c r="K6" s="283"/>
      <c r="L6" s="284"/>
      <c r="N6" s="32" t="s">
        <v>394</v>
      </c>
      <c r="O6" s="285">
        <f>I8</f>
        <v>0.14150943396226415</v>
      </c>
      <c r="P6" s="32">
        <f>项目度量分析计划!$D$19</f>
        <v>4.1000000000000003E-3</v>
      </c>
      <c r="Q6" s="32">
        <f>项目度量分析计划!$E$19</f>
        <v>3.4099999999999998E-2</v>
      </c>
      <c r="R6" s="32">
        <f>项目度量分析计划!$F$19</f>
        <v>6.4100000000000004E-2</v>
      </c>
    </row>
    <row r="7" spans="1:18" ht="15" customHeight="1">
      <c r="A7" s="67" t="s">
        <v>394</v>
      </c>
      <c r="B7" s="263">
        <v>43229</v>
      </c>
      <c r="C7" s="263">
        <v>43259</v>
      </c>
      <c r="D7" s="263">
        <v>43229</v>
      </c>
      <c r="E7" s="263">
        <v>43266</v>
      </c>
      <c r="F7" s="263">
        <v>43229</v>
      </c>
      <c r="G7" s="263">
        <v>43259</v>
      </c>
      <c r="H7" s="264">
        <f>IF(NETWORKDAYS(D7,E7,'附录-节假日'!$A$1:$A$32)&lt;0,0,NETWORKDAYS(D7,E7,'附录-节假日'!$A$1:$A$32))</f>
        <v>28</v>
      </c>
      <c r="I7" s="281">
        <f>H7/规模!C8</f>
        <v>1.3207547169811322</v>
      </c>
      <c r="J7" s="286">
        <f>J11</f>
        <v>0.6071428571428571</v>
      </c>
      <c r="K7" s="283"/>
      <c r="L7" s="284"/>
      <c r="N7" s="32" t="s">
        <v>402</v>
      </c>
      <c r="O7" s="285">
        <f>I13</f>
        <v>0.14150943396226415</v>
      </c>
      <c r="P7" s="32">
        <f>项目度量分析计划!$D$19</f>
        <v>4.1000000000000003E-3</v>
      </c>
      <c r="Q7" s="32">
        <f>项目度量分析计划!$E$19</f>
        <v>3.4099999999999998E-2</v>
      </c>
      <c r="R7" s="32">
        <f>项目度量分析计划!$F$19</f>
        <v>6.4100000000000004E-2</v>
      </c>
    </row>
    <row r="8" spans="1:18" ht="15" customHeight="1">
      <c r="A8" s="71" t="s">
        <v>572</v>
      </c>
      <c r="B8" s="263">
        <v>43229</v>
      </c>
      <c r="C8" s="263">
        <v>43231</v>
      </c>
      <c r="D8" s="263">
        <v>43229</v>
      </c>
      <c r="E8" s="263">
        <v>43231</v>
      </c>
      <c r="F8" s="263">
        <v>43229</v>
      </c>
      <c r="G8" s="263">
        <v>43231</v>
      </c>
      <c r="H8" s="264">
        <f>IF(NETWORKDAYS(D8,E8,'附录-节假日'!$A$1:$A$32)&lt;0,0,NETWORKDAYS(D8,E8,'附录-节假日'!$A$1:$A$32))</f>
        <v>3</v>
      </c>
      <c r="I8" s="281">
        <f>H8/规模!C8</f>
        <v>0.14150943396226415</v>
      </c>
      <c r="J8" s="282">
        <f>IF(OR(F8=""),H8/NETWORKDAYS(B$6,C8,'附录-节假日'!$A$1:$A$32),H8/NETWORKDAYS(F$6,G8,'附录-节假日'!$A$1:$A$32))</f>
        <v>0.375</v>
      </c>
      <c r="K8" s="283"/>
      <c r="L8" s="284"/>
      <c r="N8" s="32" t="s">
        <v>403</v>
      </c>
      <c r="O8" s="285">
        <f>I18</f>
        <v>1.8852806711599189E-2</v>
      </c>
      <c r="P8" s="32">
        <f>项目度量分析计划!$D$19</f>
        <v>4.1000000000000003E-3</v>
      </c>
      <c r="Q8" s="32">
        <f>项目度量分析计划!$E$19</f>
        <v>3.4099999999999998E-2</v>
      </c>
      <c r="R8" s="32">
        <f>项目度量分析计划!$F$19</f>
        <v>6.4100000000000004E-2</v>
      </c>
    </row>
    <row r="9" spans="1:18" ht="15" customHeight="1">
      <c r="A9" s="71" t="s">
        <v>573</v>
      </c>
      <c r="B9" s="263">
        <v>43232</v>
      </c>
      <c r="C9" s="263">
        <v>43235</v>
      </c>
      <c r="D9" s="263">
        <v>43232</v>
      </c>
      <c r="E9" s="263">
        <v>43235</v>
      </c>
      <c r="F9" s="263">
        <v>43232</v>
      </c>
      <c r="G9" s="263">
        <v>43235</v>
      </c>
      <c r="H9" s="264">
        <f>IF(NETWORKDAYS(D9,E9,'附录-节假日'!$A$1:$A$32)&lt;0,0,NETWORKDAYS(D9,E9,'附录-节假日'!$A$1:$A$32))</f>
        <v>2</v>
      </c>
      <c r="I9" s="281">
        <f>H9/规模!C8</f>
        <v>9.4339622641509441E-2</v>
      </c>
      <c r="J9" s="282">
        <f>IF(OR(F9=""),H9/NETWORKDAYS(B$6,C9,'附录-节假日'!$A$1:$A$32),H9/NETWORKDAYS(F$6,G9,'附录-节假日'!$A$1:$A$32))</f>
        <v>0.2</v>
      </c>
      <c r="K9" s="283"/>
      <c r="L9" s="284"/>
      <c r="N9" s="32" t="s">
        <v>404</v>
      </c>
      <c r="O9" s="285">
        <f>I23</f>
        <v>2.2030475491096015E-2</v>
      </c>
      <c r="P9" s="32">
        <f>项目度量分析计划!$D$19</f>
        <v>4.1000000000000003E-3</v>
      </c>
      <c r="Q9" s="32">
        <f>项目度量分析计划!$E$19</f>
        <v>3.4099999999999998E-2</v>
      </c>
      <c r="R9" s="32">
        <f>项目度量分析计划!$F$19</f>
        <v>6.4100000000000004E-2</v>
      </c>
    </row>
    <row r="10" spans="1:18" ht="15" customHeight="1">
      <c r="A10" s="71" t="s">
        <v>574</v>
      </c>
      <c r="B10" s="263">
        <v>43236</v>
      </c>
      <c r="C10" s="263">
        <v>43243</v>
      </c>
      <c r="D10" s="263">
        <v>43236</v>
      </c>
      <c r="E10" s="263">
        <v>43243</v>
      </c>
      <c r="F10" s="263">
        <v>43236</v>
      </c>
      <c r="G10" s="263">
        <v>43243</v>
      </c>
      <c r="H10" s="264">
        <f>IF(NETWORKDAYS(D10,E10,'附录-节假日'!$A$1:$A$32)&lt;0,0,NETWORKDAYS(D10,E10,'附录-节假日'!$A$1:$A$32))</f>
        <v>6</v>
      </c>
      <c r="I10" s="281">
        <f>H10/规模!C8</f>
        <v>0.28301886792452829</v>
      </c>
      <c r="J10" s="282">
        <f>IF(OR(F10=""),H10/NETWORKDAYS(B$6,C10,'附录-节假日'!$A$1:$A$32),H10/NETWORKDAYS(F$6,G10,'附录-节假日'!$A$1:$A$32))</f>
        <v>0.375</v>
      </c>
      <c r="K10" s="283"/>
      <c r="L10" s="284"/>
      <c r="N10" s="32" t="s">
        <v>405</v>
      </c>
      <c r="O10" s="285"/>
      <c r="P10" s="32">
        <f>项目度量分析计划!$D$19</f>
        <v>4.1000000000000003E-3</v>
      </c>
      <c r="Q10" s="32">
        <f>项目度量分析计划!$E$19</f>
        <v>3.4099999999999998E-2</v>
      </c>
      <c r="R10" s="32">
        <f>项目度量分析计划!$F$19</f>
        <v>6.4100000000000004E-2</v>
      </c>
    </row>
    <row r="11" spans="1:18" ht="15" customHeight="1">
      <c r="A11" s="71" t="s">
        <v>575</v>
      </c>
      <c r="B11" s="263">
        <v>43244</v>
      </c>
      <c r="C11" s="263">
        <v>43259</v>
      </c>
      <c r="D11" s="263">
        <v>43244</v>
      </c>
      <c r="E11" s="263">
        <v>43266</v>
      </c>
      <c r="F11" s="263">
        <v>43244</v>
      </c>
      <c r="G11" s="263">
        <v>43259</v>
      </c>
      <c r="H11" s="264">
        <f>IF(NETWORKDAYS(D11,E11,'附录-节假日'!$A$1:$A$32)&lt;0,0,NETWORKDAYS(D11,E11,'附录-节假日'!$A$1:$A$32))</f>
        <v>17</v>
      </c>
      <c r="I11" s="281">
        <f>H11/规模!C12</f>
        <v>0.80188679245283023</v>
      </c>
      <c r="J11" s="282">
        <f>IF(OR(F11=""),H11/NETWORKDAYS(B$6,C11,'附录-节假日'!$A$1:$A$32),H11/NETWORKDAYS(F$6,G11,'附录-节假日'!$A$1:$A$32))</f>
        <v>0.6071428571428571</v>
      </c>
      <c r="K11" s="283"/>
      <c r="L11" s="284"/>
      <c r="N11" s="32" t="s">
        <v>406</v>
      </c>
      <c r="P11" s="32">
        <f>项目度量分析计划!$D$19</f>
        <v>4.1000000000000003E-3</v>
      </c>
      <c r="Q11" s="32">
        <f>项目度量分析计划!$E$19</f>
        <v>3.4099999999999998E-2</v>
      </c>
      <c r="R11" s="32">
        <f>项目度量分析计划!$F$19</f>
        <v>6.4100000000000004E-2</v>
      </c>
    </row>
    <row r="12" spans="1:18" ht="15" customHeight="1">
      <c r="A12" s="67" t="s">
        <v>402</v>
      </c>
      <c r="B12" s="263">
        <v>43259</v>
      </c>
      <c r="C12" s="263">
        <v>43290</v>
      </c>
      <c r="D12" s="263">
        <v>43262</v>
      </c>
      <c r="E12" s="263">
        <v>43290</v>
      </c>
      <c r="F12" s="263">
        <v>43262</v>
      </c>
      <c r="G12" s="263">
        <v>43290</v>
      </c>
      <c r="H12" s="264">
        <f>IF(NETWORKDAYS(D12,E12,'附录-节假日'!$A$1:$A$32)&lt;0,0,NETWORKDAYS(D12,E12,'附录-节假日'!$A$1:$A$32))</f>
        <v>20</v>
      </c>
      <c r="I12" s="281">
        <f>H12/规模!C12</f>
        <v>0.94339622641509435</v>
      </c>
      <c r="J12" s="286">
        <f>J16</f>
        <v>0.27083333333333331</v>
      </c>
      <c r="K12" s="283"/>
      <c r="L12" s="284"/>
    </row>
    <row r="13" spans="1:18" ht="15" customHeight="1">
      <c r="A13" s="71" t="s">
        <v>576</v>
      </c>
      <c r="B13" s="263">
        <v>43259</v>
      </c>
      <c r="C13" s="263">
        <v>43262</v>
      </c>
      <c r="D13" s="263">
        <v>43262</v>
      </c>
      <c r="E13" s="263">
        <v>43264</v>
      </c>
      <c r="F13" s="263">
        <v>43259</v>
      </c>
      <c r="G13" s="263">
        <v>43264</v>
      </c>
      <c r="H13" s="264">
        <f>IF(NETWORKDAYS(D13,E13,'附录-节假日'!$A$1:$A$32)&lt;0,0,NETWORKDAYS(D13,E13,'附录-节假日'!$A$1:$A$32))</f>
        <v>3</v>
      </c>
      <c r="I13" s="281">
        <f>H13/规模!C12</f>
        <v>0.14150943396226415</v>
      </c>
      <c r="J13" s="282">
        <f>IF(OR(F13=""),H13/NETWORKDAYS(B$6,C13,'附录-节假日'!$A$1:$A$32),H13/NETWORKDAYS(F$6,G13,'附录-节假日'!$A$1:$A$32))</f>
        <v>9.6774193548387094E-2</v>
      </c>
      <c r="K13" s="283"/>
      <c r="L13" s="284"/>
    </row>
    <row r="14" spans="1:18" ht="15" customHeight="1">
      <c r="A14" s="71" t="s">
        <v>577</v>
      </c>
      <c r="B14" s="263">
        <v>43263</v>
      </c>
      <c r="C14" s="263">
        <v>43263</v>
      </c>
      <c r="D14" s="263">
        <v>43265</v>
      </c>
      <c r="E14" s="263">
        <v>43267</v>
      </c>
      <c r="F14" s="263">
        <v>43263</v>
      </c>
      <c r="G14" s="263">
        <v>43267</v>
      </c>
      <c r="H14" s="264">
        <f>IF(NETWORKDAYS(D14,E14,'附录-节假日'!$A$1:$A$32)&lt;0,0,NETWORKDAYS(D14,E14,'附录-节假日'!$A$1:$A$32))</f>
        <v>2</v>
      </c>
      <c r="I14" s="281">
        <f>H14/规模!C12</f>
        <v>9.4339622641509441E-2</v>
      </c>
      <c r="J14" s="282">
        <f>IF(OR(F14=""),H14/NETWORKDAYS(B$6,C14,'附录-节假日'!$A$1:$A$32),H14/NETWORKDAYS(F$6,G14,'附录-节假日'!$A$1:$A$32))</f>
        <v>6.0606060606060608E-2</v>
      </c>
      <c r="K14" s="283"/>
      <c r="L14" s="284"/>
    </row>
    <row r="15" spans="1:18" ht="15" customHeight="1">
      <c r="A15" s="71" t="s">
        <v>578</v>
      </c>
      <c r="B15" s="263">
        <v>43264</v>
      </c>
      <c r="C15" s="263">
        <v>43276</v>
      </c>
      <c r="D15" s="263">
        <v>43273</v>
      </c>
      <c r="E15" s="263">
        <v>43278</v>
      </c>
      <c r="F15" s="263">
        <v>43264</v>
      </c>
      <c r="G15" s="263">
        <v>43278</v>
      </c>
      <c r="H15" s="264">
        <f>IF(NETWORKDAYS(D15,E15,'附录-节假日'!$A$1:$A$32)&lt;0,0,NETWORKDAYS(D15,E15,'附录-节假日'!$A$1:$A$32))</f>
        <v>4</v>
      </c>
      <c r="I15" s="281">
        <f>H15/规模!C12</f>
        <v>0.18867924528301888</v>
      </c>
      <c r="J15" s="282">
        <f>IF(OR(F15=""),H15/NETWORKDAYS(B$6,C15,'附录-节假日'!$A$1:$A$32),H15/NETWORKDAYS(F$6,G15,'附录-节假日'!$A$1:$A$32))</f>
        <v>0.1</v>
      </c>
      <c r="K15" s="283"/>
      <c r="L15" s="284"/>
    </row>
    <row r="16" spans="1:18" ht="15" customHeight="1">
      <c r="A16" s="71" t="s">
        <v>579</v>
      </c>
      <c r="B16" s="263">
        <v>43277</v>
      </c>
      <c r="C16" s="263">
        <v>43290</v>
      </c>
      <c r="D16" s="263">
        <v>43279</v>
      </c>
      <c r="E16" s="263">
        <v>43297</v>
      </c>
      <c r="F16" s="263">
        <v>43277</v>
      </c>
      <c r="G16" s="263">
        <v>43290</v>
      </c>
      <c r="H16" s="264">
        <f>IF(NETWORKDAYS(D16,E16,'附录-节假日'!$A$1:$A$32)&lt;0,0,NETWORKDAYS(D16,E16,'附录-节假日'!$A$1:$A$32))</f>
        <v>13</v>
      </c>
      <c r="I16" s="281">
        <f>H16/规模!C12</f>
        <v>0.6132075471698113</v>
      </c>
      <c r="J16" s="282">
        <f>IF(OR(F16=""),H16/NETWORKDAYS(B$6,C16,'附录-节假日'!$A$1:$A$32),H16/NETWORKDAYS(F$6,G16,'附录-节假日'!$A$1:$A$32))</f>
        <v>0.27083333333333331</v>
      </c>
      <c r="K16" s="283"/>
      <c r="L16" s="284"/>
    </row>
    <row r="17" spans="1:18" ht="15" customHeight="1">
      <c r="A17" s="67" t="s">
        <v>403</v>
      </c>
      <c r="B17" s="263">
        <v>43294</v>
      </c>
      <c r="C17" s="263">
        <v>43392</v>
      </c>
      <c r="D17" s="263">
        <v>43294</v>
      </c>
      <c r="E17" s="263">
        <v>43403</v>
      </c>
      <c r="F17" s="263">
        <v>43294</v>
      </c>
      <c r="G17" s="263">
        <v>43395</v>
      </c>
      <c r="H17" s="264">
        <f>IF(NETWORKDAYS(D17,E17,'附录-节假日'!$A$1:$A$32)&lt;0,0,NETWORKDAYS(D17,E17,'附录-节假日'!$A$1:$A$32))</f>
        <v>72</v>
      </c>
      <c r="I17" s="281">
        <f>H17/规模!C18</f>
        <v>0.33935052080878542</v>
      </c>
      <c r="J17" s="286">
        <f>J21</f>
        <v>0.35897435897435898</v>
      </c>
      <c r="K17" s="283"/>
      <c r="L17" s="284"/>
    </row>
    <row r="18" spans="1:18" ht="15" customHeight="1">
      <c r="A18" s="71" t="s">
        <v>580</v>
      </c>
      <c r="B18" s="263">
        <v>43294</v>
      </c>
      <c r="C18" s="263">
        <v>43299</v>
      </c>
      <c r="D18" s="263">
        <v>43294</v>
      </c>
      <c r="E18" s="263">
        <v>43299</v>
      </c>
      <c r="F18" s="263">
        <v>43294</v>
      </c>
      <c r="G18" s="263">
        <v>43299</v>
      </c>
      <c r="H18" s="264">
        <f>IF(NETWORKDAYS(D18,E18,'附录-节假日'!$A$1:$A$32)&lt;0,0,NETWORKDAYS(D18,E18,'附录-节假日'!$A$1:$A$32))</f>
        <v>4</v>
      </c>
      <c r="I18" s="281">
        <f>H18/规模!C18</f>
        <v>1.8852806711599189E-2</v>
      </c>
      <c r="J18" s="282">
        <f>IF(OR(F18=""),H18/NETWORKDAYS(B$6,C18,'附录-节假日'!$A$1:$A$32),H18/NETWORKDAYS(F$6,G18,'附录-节假日'!$A$1:$A$32))</f>
        <v>7.2727272727272724E-2</v>
      </c>
      <c r="K18" s="287"/>
      <c r="L18" s="288"/>
    </row>
    <row r="19" spans="1:18" ht="15" customHeight="1">
      <c r="A19" s="71" t="s">
        <v>581</v>
      </c>
      <c r="B19" s="263">
        <v>43300</v>
      </c>
      <c r="C19" s="263">
        <v>43308</v>
      </c>
      <c r="D19" s="263">
        <v>43300</v>
      </c>
      <c r="E19" s="263">
        <v>43308</v>
      </c>
      <c r="F19" s="263">
        <v>43300</v>
      </c>
      <c r="G19" s="263">
        <v>43308</v>
      </c>
      <c r="H19" s="264">
        <f>IF(NETWORKDAYS(D19,E19,'附录-节假日'!$A$1:$A$32)&lt;0,0,NETWORKDAYS(D19,E19,'附录-节假日'!$A$1:$A$32))</f>
        <v>7</v>
      </c>
      <c r="I19" s="281">
        <f>H19/规模!C18</f>
        <v>3.2992411745298586E-2</v>
      </c>
      <c r="J19" s="282">
        <f>IF(OR(F19=""),H19/NETWORKDAYS(B$6,C19,'附录-节假日'!$A$1:$A$32),H19/NETWORKDAYS(F$6,G19,'附录-节假日'!$A$1:$A$32))</f>
        <v>0.11290322580645161</v>
      </c>
      <c r="K19" s="287"/>
      <c r="L19" s="288"/>
    </row>
    <row r="20" spans="1:18" ht="15" customHeight="1">
      <c r="A20" s="71" t="s">
        <v>582</v>
      </c>
      <c r="B20" s="263">
        <v>43309</v>
      </c>
      <c r="C20" s="263">
        <v>43339</v>
      </c>
      <c r="D20" s="263">
        <v>43309</v>
      </c>
      <c r="E20" s="263">
        <v>43339</v>
      </c>
      <c r="F20" s="263">
        <v>43309</v>
      </c>
      <c r="G20" s="263">
        <v>43339</v>
      </c>
      <c r="H20" s="264">
        <f>IF(NETWORKDAYS(D20,E20,'附录-节假日'!$A$1:$A$32)&lt;0,0,NETWORKDAYS(D20,E20,'附录-节假日'!$A$1:$A$32))</f>
        <v>21</v>
      </c>
      <c r="I20" s="281">
        <f>H20/规模!C18</f>
        <v>9.8977235235895744E-2</v>
      </c>
      <c r="J20" s="282">
        <f>IF(OR(F20=""),H20/NETWORKDAYS(B$6,C20,'附录-节假日'!$A$1:$A$32),H20/NETWORKDAYS(F$6,G20,'附录-节假日'!$A$1:$A$32))</f>
        <v>0.25301204819277107</v>
      </c>
      <c r="K20" s="287"/>
      <c r="L20" s="288"/>
    </row>
    <row r="21" spans="1:18" ht="15" customHeight="1">
      <c r="A21" s="71" t="s">
        <v>583</v>
      </c>
      <c r="B21" s="263">
        <v>43338</v>
      </c>
      <c r="C21" s="263">
        <v>43392</v>
      </c>
      <c r="D21" s="263">
        <v>43338</v>
      </c>
      <c r="E21" s="263">
        <v>43404</v>
      </c>
      <c r="F21" s="263">
        <v>43338</v>
      </c>
      <c r="G21" s="263">
        <v>43395</v>
      </c>
      <c r="H21" s="264">
        <f>IF(NETWORKDAYS(D21,E21,'附录-节假日'!$A$1:$A$32)&lt;0,0,NETWORKDAYS(D21,E21,'附录-节假日'!$A$1:$A$32))</f>
        <v>42</v>
      </c>
      <c r="I21" s="281">
        <f>H21/规模!C18</f>
        <v>0.19795447047179149</v>
      </c>
      <c r="J21" s="282">
        <f>IF(OR(F21=""),H21/NETWORKDAYS(B$6,C21,'附录-节假日'!$A$1:$A$32),H21/NETWORKDAYS(F$6,G21,'附录-节假日'!$A$1:$A$32))</f>
        <v>0.35897435897435898</v>
      </c>
      <c r="K21" s="287"/>
      <c r="L21" s="288"/>
    </row>
    <row r="22" spans="1:18" ht="15" customHeight="1">
      <c r="A22" s="265" t="s">
        <v>404</v>
      </c>
      <c r="B22" s="263">
        <v>43325</v>
      </c>
      <c r="C22" s="263">
        <v>43426</v>
      </c>
      <c r="D22" s="263">
        <v>43325</v>
      </c>
      <c r="E22" s="263"/>
      <c r="F22" s="263">
        <v>43325</v>
      </c>
      <c r="G22" s="263"/>
      <c r="H22" s="264">
        <f>IF(NETWORKDAYS(D22,E22,'附录-节假日'!$A$1:$A$32)&lt;0,0,NETWORKDAYS(D22,E22,'附录-节假日'!$A$1:$A$32))</f>
        <v>0</v>
      </c>
      <c r="I22" s="281">
        <f>H22/规模!C23</f>
        <v>0</v>
      </c>
      <c r="J22" s="286">
        <f>J26</f>
        <v>0</v>
      </c>
      <c r="K22" s="287"/>
      <c r="L22" s="288"/>
      <c r="N22" s="252" t="s">
        <v>554</v>
      </c>
      <c r="O22" s="252" t="s">
        <v>133</v>
      </c>
      <c r="P22" s="252" t="s">
        <v>166</v>
      </c>
      <c r="Q22" s="252" t="s">
        <v>167</v>
      </c>
      <c r="R22" s="252" t="s">
        <v>342</v>
      </c>
    </row>
    <row r="23" spans="1:18" ht="15" customHeight="1">
      <c r="A23" s="71" t="s">
        <v>584</v>
      </c>
      <c r="B23" s="263">
        <v>43325</v>
      </c>
      <c r="C23" s="263">
        <v>43332</v>
      </c>
      <c r="D23" s="263">
        <v>43325</v>
      </c>
      <c r="E23" s="263">
        <v>43332</v>
      </c>
      <c r="F23" s="263">
        <v>43325</v>
      </c>
      <c r="G23" s="263">
        <v>43332</v>
      </c>
      <c r="H23" s="264">
        <f>IF(NETWORKDAYS(D23,E23,'附录-节假日'!$A$1:$A$32)&lt;0,0,NETWORKDAYS(D23,E23,'附录-节假日'!$A$1:$A$32))</f>
        <v>6</v>
      </c>
      <c r="I23" s="281">
        <f>H23/规模!C23</f>
        <v>2.2030475491096015E-2</v>
      </c>
      <c r="J23" s="282">
        <f>IF(OR(F23=""),H23/NETWORKDAYS(B$6,C23,'附录-节假日'!$A$1:$A$32),H23/NETWORKDAYS(F$6,G23,'附录-节假日'!$A$1:$A$32))</f>
        <v>7.6923076923076927E-2</v>
      </c>
      <c r="K23" s="287"/>
      <c r="L23" s="288"/>
      <c r="N23" s="32" t="s">
        <v>394</v>
      </c>
      <c r="O23" s="285">
        <f>I10</f>
        <v>0.28301886792452829</v>
      </c>
      <c r="P23" s="32">
        <f>项目度量分析计划!$D$29</f>
        <v>2.0000000000000001E-4</v>
      </c>
      <c r="Q23" s="32">
        <f>项目度量分析计划!$E$29</f>
        <v>0.26900000000000002</v>
      </c>
      <c r="R23" s="32">
        <f>项目度量分析计划!$F$19</f>
        <v>6.4100000000000004E-2</v>
      </c>
    </row>
    <row r="24" spans="1:18" ht="15" customHeight="1">
      <c r="A24" s="71" t="s">
        <v>585</v>
      </c>
      <c r="B24" s="263">
        <v>43330</v>
      </c>
      <c r="C24" s="263">
        <v>43341</v>
      </c>
      <c r="D24" s="263">
        <v>43330</v>
      </c>
      <c r="E24" s="263">
        <v>43341</v>
      </c>
      <c r="F24" s="263">
        <v>43330</v>
      </c>
      <c r="G24" s="263">
        <v>43341</v>
      </c>
      <c r="H24" s="264">
        <f>IF(NETWORKDAYS(D24,E24,'附录-节假日'!$A$1:$A$32)&lt;0,0,NETWORKDAYS(D24,E24,'附录-节假日'!$A$1:$A$32))</f>
        <v>8</v>
      </c>
      <c r="I24" s="281">
        <f>H24/规模!C23</f>
        <v>2.9373967321461351E-2</v>
      </c>
      <c r="J24" s="282">
        <f>IF(OR(F24=""),H24/NETWORKDAYS(B$6,C24,'附录-节假日'!$A$1:$A$32),H24/NETWORKDAYS(F$6,G24,'附录-节假日'!$A$1:$A$32))</f>
        <v>9.4117647058823528E-2</v>
      </c>
      <c r="K24" s="287"/>
      <c r="L24" s="288"/>
      <c r="N24" s="32" t="s">
        <v>402</v>
      </c>
      <c r="O24" s="285">
        <f>I15</f>
        <v>0.18867924528301888</v>
      </c>
      <c r="P24" s="32">
        <f>项目度量分析计划!$D$29</f>
        <v>2.0000000000000001E-4</v>
      </c>
      <c r="Q24" s="32">
        <f>项目度量分析计划!$E$29</f>
        <v>0.26900000000000002</v>
      </c>
      <c r="R24" s="32">
        <f>项目度量分析计划!$F$19</f>
        <v>6.4100000000000004E-2</v>
      </c>
    </row>
    <row r="25" spans="1:18" ht="15" customHeight="1">
      <c r="A25" s="71" t="s">
        <v>586</v>
      </c>
      <c r="B25" s="263">
        <v>43342</v>
      </c>
      <c r="C25" s="263">
        <v>43369</v>
      </c>
      <c r="D25" s="263">
        <v>43342</v>
      </c>
      <c r="E25" s="263">
        <v>43369</v>
      </c>
      <c r="F25" s="263">
        <v>43342</v>
      </c>
      <c r="G25" s="263">
        <v>43369</v>
      </c>
      <c r="H25" s="264">
        <f>IF(NETWORKDAYS(D25,E25,'附录-节假日'!$A$1:$A$32)&lt;0,0,NETWORKDAYS(D25,E25,'附录-节假日'!$A$1:$A$32))</f>
        <v>19</v>
      </c>
      <c r="I25" s="281">
        <f>H25/规模!C23</f>
        <v>6.9763172388470712E-2</v>
      </c>
      <c r="J25" s="282">
        <f>IF(OR(F25=""),H25/NETWORKDAYS(B$6,C25,'附录-节假日'!$A$1:$A$32),H25/NETWORKDAYS(F$6,G25,'附录-节假日'!$A$1:$A$32))</f>
        <v>0.18269230769230768</v>
      </c>
      <c r="K25" s="287"/>
      <c r="L25" s="288"/>
      <c r="N25" s="32" t="s">
        <v>403</v>
      </c>
      <c r="O25" s="285">
        <f>I35</f>
        <v>0</v>
      </c>
      <c r="P25" s="32">
        <f>项目度量分析计划!$D$29</f>
        <v>2.0000000000000001E-4</v>
      </c>
      <c r="Q25" s="32">
        <f>项目度量分析计划!$E$29</f>
        <v>0.26900000000000002</v>
      </c>
      <c r="R25" s="32">
        <f>项目度量分析计划!$F$19</f>
        <v>6.4100000000000004E-2</v>
      </c>
    </row>
    <row r="26" spans="1:18" ht="15" customHeight="1">
      <c r="A26" s="71" t="s">
        <v>587</v>
      </c>
      <c r="B26" s="263">
        <v>43369</v>
      </c>
      <c r="C26" s="263">
        <v>43426</v>
      </c>
      <c r="D26" s="263">
        <v>43369</v>
      </c>
      <c r="E26" s="263"/>
      <c r="F26" s="263"/>
      <c r="G26" s="263"/>
      <c r="H26" s="264">
        <f>IF(NETWORKDAYS(D26,E26,'附录-节假日'!$A$1:$A$32)&lt;0,0,NETWORKDAYS(D26,E26,'附录-节假日'!$A$1:$A$32))</f>
        <v>0</v>
      </c>
      <c r="I26" s="281">
        <f>H26/规模!C27</f>
        <v>0</v>
      </c>
      <c r="J26" s="282">
        <f>IF(OR(F26=""),H26/NETWORKDAYS(B$6,C26,'附录-节假日'!$A$1:$A$32),H26/NETWORKDAYS(F$6,G26,'附录-节假日'!$A$1:$A$32))</f>
        <v>0</v>
      </c>
      <c r="K26" s="287"/>
      <c r="L26" s="288"/>
      <c r="N26" s="32" t="s">
        <v>404</v>
      </c>
      <c r="O26" s="285">
        <f>I20</f>
        <v>9.8977235235895744E-2</v>
      </c>
      <c r="P26" s="32">
        <f>项目度量分析计划!$D$29</f>
        <v>2.0000000000000001E-4</v>
      </c>
      <c r="Q26" s="32">
        <f>项目度量分析计划!$E$29</f>
        <v>0.26900000000000002</v>
      </c>
      <c r="R26" s="32">
        <f>项目度量分析计划!$F$19</f>
        <v>6.4100000000000004E-2</v>
      </c>
    </row>
    <row r="27" spans="1:18" ht="15" customHeight="1">
      <c r="A27" s="265" t="s">
        <v>405</v>
      </c>
      <c r="B27" s="263">
        <v>43426</v>
      </c>
      <c r="C27" s="263">
        <v>43483</v>
      </c>
      <c r="D27" s="263"/>
      <c r="E27" s="263"/>
      <c r="F27" s="263"/>
      <c r="G27" s="263"/>
      <c r="H27" s="264">
        <f>IF(NETWORKDAYS(D27,E27,'附录-节假日'!$A$1:$A$32)&lt;0,0,NETWORKDAYS(D27,E27,'附录-节假日'!$A$1:$A$32))</f>
        <v>0</v>
      </c>
      <c r="I27" s="281">
        <f>H27/规模!C28</f>
        <v>0</v>
      </c>
      <c r="J27" s="286">
        <f>J31</f>
        <v>0</v>
      </c>
      <c r="K27" s="287"/>
      <c r="L27" s="288"/>
      <c r="N27" s="32" t="s">
        <v>405</v>
      </c>
      <c r="O27" s="285">
        <f>I25</f>
        <v>6.9763172388470712E-2</v>
      </c>
      <c r="P27" s="32">
        <f>项目度量分析计划!$D$29</f>
        <v>2.0000000000000001E-4</v>
      </c>
      <c r="Q27" s="32">
        <f>项目度量分析计划!$E$29</f>
        <v>0.26900000000000002</v>
      </c>
      <c r="R27" s="32">
        <f>项目度量分析计划!$F$19</f>
        <v>6.4100000000000004E-2</v>
      </c>
    </row>
    <row r="28" spans="1:18" ht="15" customHeight="1">
      <c r="A28" s="71" t="s">
        <v>588</v>
      </c>
      <c r="B28" s="263">
        <v>43426</v>
      </c>
      <c r="C28" s="263">
        <v>43432</v>
      </c>
      <c r="D28" s="263"/>
      <c r="E28" s="263"/>
      <c r="F28" s="263"/>
      <c r="G28" s="263"/>
      <c r="H28" s="264">
        <f>IF(NETWORKDAYS(D28,E28,'附录-节假日'!$A$1:$A$32)&lt;0,0,NETWORKDAYS(D28,E28,'附录-节假日'!$A$1:$A$32))</f>
        <v>0</v>
      </c>
      <c r="I28" s="281">
        <f>H28/规模!C29</f>
        <v>0</v>
      </c>
      <c r="J28" s="282">
        <f>IF(OR(F28=""),H28/NETWORKDAYS(B$6,C28,'附录-节假日'!$A$1:$A$32),H28/NETWORKDAYS(F$6,G28,'附录-节假日'!$A$1:$A$32))</f>
        <v>0</v>
      </c>
      <c r="K28" s="287"/>
      <c r="L28" s="288"/>
      <c r="N28" s="32" t="s">
        <v>406</v>
      </c>
      <c r="P28" s="32">
        <f>项目度量分析计划!$D$29</f>
        <v>2.0000000000000001E-4</v>
      </c>
      <c r="Q28" s="32">
        <f>项目度量分析计划!$E$29</f>
        <v>0.26900000000000002</v>
      </c>
      <c r="R28" s="32">
        <f>项目度量分析计划!$F$19</f>
        <v>6.4100000000000004E-2</v>
      </c>
    </row>
    <row r="29" spans="1:18" ht="15" customHeight="1">
      <c r="A29" s="71" t="s">
        <v>589</v>
      </c>
      <c r="B29" s="263">
        <v>43433</v>
      </c>
      <c r="C29" s="263">
        <v>43438</v>
      </c>
      <c r="D29" s="263"/>
      <c r="E29" s="263"/>
      <c r="F29" s="263"/>
      <c r="G29" s="263"/>
      <c r="H29" s="264">
        <f>IF(NETWORKDAYS(D29,E29,'附录-节假日'!$A$1:$A$32)&lt;0,0,NETWORKDAYS(D29,E29,'附录-节假日'!$A$1:$A$32))</f>
        <v>0</v>
      </c>
      <c r="I29" s="281">
        <f>H29/规模!C30</f>
        <v>0</v>
      </c>
      <c r="J29" s="282">
        <f>IF(OR(F29=""),H29/NETWORKDAYS(B$6,C29,'附录-节假日'!$A$1:$A$32),H29/NETWORKDAYS(F$6,G29,'附录-节假日'!$A$1:$A$32))</f>
        <v>0</v>
      </c>
      <c r="K29" s="287"/>
      <c r="L29" s="288"/>
    </row>
    <row r="30" spans="1:18" ht="15" customHeight="1">
      <c r="A30" s="71" t="s">
        <v>590</v>
      </c>
      <c r="B30" s="263">
        <v>43439</v>
      </c>
      <c r="C30" s="263">
        <v>43462</v>
      </c>
      <c r="D30" s="263"/>
      <c r="E30" s="263"/>
      <c r="F30" s="263"/>
      <c r="G30" s="263"/>
      <c r="H30" s="264">
        <f>IF(NETWORKDAYS(D30,E30,'附录-节假日'!$A$1:$A$32)&lt;0,0,NETWORKDAYS(D30,E30,'附录-节假日'!$A$1:$A$32))</f>
        <v>0</v>
      </c>
      <c r="I30" s="281">
        <f>H30/规模!C31</f>
        <v>0</v>
      </c>
      <c r="J30" s="282">
        <f>IF(OR(F30=""),H30/NETWORKDAYS(B$6,C30,'附录-节假日'!$A$1:$A$32),H30/NETWORKDAYS(F$6,G30,'附录-节假日'!$A$1:$A$32))</f>
        <v>0</v>
      </c>
      <c r="K30" s="287"/>
      <c r="L30" s="288"/>
    </row>
    <row r="31" spans="1:18" ht="15" customHeight="1">
      <c r="A31" s="71" t="s">
        <v>591</v>
      </c>
      <c r="B31" s="263">
        <v>43467</v>
      </c>
      <c r="C31" s="263">
        <v>43483</v>
      </c>
      <c r="D31" s="263"/>
      <c r="E31" s="263"/>
      <c r="F31" s="263"/>
      <c r="G31" s="263"/>
      <c r="H31" s="264">
        <f>IF(NETWORKDAYS(D31,E31,'附录-节假日'!$A$1:$A$32)&lt;0,0,NETWORKDAYS(D31,E31,'附录-节假日'!$A$1:$A$32))</f>
        <v>0</v>
      </c>
      <c r="I31" s="281">
        <f>H31/规模!C32</f>
        <v>0</v>
      </c>
      <c r="J31" s="282">
        <f>IF(OR(F31=""),H31/NETWORKDAYS(B$6,C31,'附录-节假日'!$A$1:$A$32),H31/NETWORKDAYS(F$6,G31,'附录-节假日'!$A$1:$A$32))</f>
        <v>0</v>
      </c>
      <c r="K31" s="287"/>
      <c r="L31" s="288"/>
    </row>
    <row r="32" spans="1:18" ht="15" customHeight="1">
      <c r="A32" s="265" t="s">
        <v>406</v>
      </c>
      <c r="B32" s="263">
        <v>43427</v>
      </c>
      <c r="C32" s="263">
        <v>43483</v>
      </c>
      <c r="D32" s="263"/>
      <c r="E32" s="263"/>
      <c r="F32" s="263"/>
      <c r="G32" s="263"/>
      <c r="H32" s="264">
        <f>IF(NETWORKDAYS(D32,E32,'附录-节假日'!$A$1:$A$32)&lt;0,0,NETWORKDAYS(D32,E32,'附录-节假日'!$A$1:$A$32))</f>
        <v>0</v>
      </c>
      <c r="I32" s="281">
        <f>H32/规模!C33</f>
        <v>0</v>
      </c>
      <c r="J32" s="286">
        <f>J36</f>
        <v>0</v>
      </c>
      <c r="K32" s="287"/>
      <c r="L32" s="288"/>
    </row>
    <row r="33" spans="1:41" ht="15" customHeight="1">
      <c r="A33" s="71" t="s">
        <v>592</v>
      </c>
      <c r="B33" s="263">
        <v>43427</v>
      </c>
      <c r="C33" s="263">
        <v>43433</v>
      </c>
      <c r="D33" s="263"/>
      <c r="E33" s="263"/>
      <c r="F33" s="263"/>
      <c r="G33" s="263"/>
      <c r="H33" s="264">
        <f>IF(NETWORKDAYS(D33,E33,'附录-节假日'!$A$1:$A$32)&lt;0,0,NETWORKDAYS(D33,E33,'附录-节假日'!$A$1:$A$32))</f>
        <v>0</v>
      </c>
      <c r="I33" s="281">
        <f>H33/规模!C34</f>
        <v>0</v>
      </c>
      <c r="J33" s="282">
        <f>IF(OR(F33=""),H33/NETWORKDAYS(B$6,C33,'附录-节假日'!$A$1:$A$32),H33/NETWORKDAYS(F$6,G33,'附录-节假日'!$A$1:$A$32))</f>
        <v>0</v>
      </c>
      <c r="K33" s="287"/>
      <c r="L33" s="288"/>
    </row>
    <row r="34" spans="1:41" ht="15" customHeight="1">
      <c r="A34" s="71" t="s">
        <v>593</v>
      </c>
      <c r="B34" s="263">
        <v>43434</v>
      </c>
      <c r="C34" s="263">
        <v>43441</v>
      </c>
      <c r="D34" s="263"/>
      <c r="E34" s="263"/>
      <c r="F34" s="263"/>
      <c r="G34" s="263"/>
      <c r="H34" s="264">
        <f>IF(NETWORKDAYS(D34,E34,'附录-节假日'!$A$1:$A$32)&lt;0,0,NETWORKDAYS(D34,E34,'附录-节假日'!$A$1:$A$32))</f>
        <v>0</v>
      </c>
      <c r="I34" s="281">
        <f>H34/规模!C35</f>
        <v>0</v>
      </c>
      <c r="J34" s="282">
        <f>IF(OR(F34=""),H34/NETWORKDAYS(B$6,C34,'附录-节假日'!$A$1:$A$32),H34/NETWORKDAYS(F$6,G34,'附录-节假日'!$A$1:$A$32))</f>
        <v>0</v>
      </c>
      <c r="K34" s="287"/>
      <c r="L34" s="288"/>
    </row>
    <row r="35" spans="1:41" ht="15" customHeight="1">
      <c r="A35" s="71" t="s">
        <v>594</v>
      </c>
      <c r="B35" s="263">
        <v>43441</v>
      </c>
      <c r="C35" s="263">
        <v>43461</v>
      </c>
      <c r="D35" s="263"/>
      <c r="E35" s="263"/>
      <c r="F35" s="263"/>
      <c r="G35" s="263"/>
      <c r="H35" s="264">
        <f>IF(NETWORKDAYS(D35,E35,'附录-节假日'!$A$1:$A$32)&lt;0,0,NETWORKDAYS(D35,E35,'附录-节假日'!$A$1:$A$32))</f>
        <v>0</v>
      </c>
      <c r="I35" s="281">
        <f>H35/规模!C36</f>
        <v>0</v>
      </c>
      <c r="J35" s="282">
        <f>IF(OR(F35=""),H35/NETWORKDAYS(B$6,C35,'附录-节假日'!$A$1:$A$32),H35/NETWORKDAYS(F$6,G35,'附录-节假日'!$A$1:$A$32))</f>
        <v>0</v>
      </c>
      <c r="K35" s="287"/>
      <c r="L35" s="288"/>
    </row>
    <row r="36" spans="1:41" ht="15" customHeight="1">
      <c r="A36" s="71" t="s">
        <v>595</v>
      </c>
      <c r="B36" s="263">
        <v>43462</v>
      </c>
      <c r="C36" s="263">
        <v>43483</v>
      </c>
      <c r="D36" s="263"/>
      <c r="E36" s="263"/>
      <c r="F36" s="263"/>
      <c r="G36" s="263"/>
      <c r="H36" s="264">
        <f>IF(NETWORKDAYS(D36,E36,'附录-节假日'!$A$1:$A$32)&lt;0,0,NETWORKDAYS(D36,E36,'附录-节假日'!$A$1:$A$32))</f>
        <v>0</v>
      </c>
      <c r="I36" s="281">
        <f>H36/规模!C37</f>
        <v>0</v>
      </c>
      <c r="J36" s="282">
        <f>IF(OR(F36=""),H36/NETWORKDAYS(B$6,C36,'附录-节假日'!$A$1:$A$32),H36/NETWORKDAYS(F$6,G36,'附录-节假日'!$A$1:$A$32))</f>
        <v>0</v>
      </c>
      <c r="K36" s="287"/>
      <c r="L36" s="288"/>
    </row>
    <row r="37" spans="1:41" ht="15" customHeight="1">
      <c r="A37" s="85" t="s">
        <v>395</v>
      </c>
      <c r="B37" s="263">
        <v>43486</v>
      </c>
      <c r="C37" s="263">
        <v>43490</v>
      </c>
      <c r="D37" s="263"/>
      <c r="E37" s="263"/>
      <c r="F37" s="263"/>
      <c r="G37" s="263"/>
      <c r="H37" s="264">
        <f>IF(NETWORKDAYS(D37,E37,'附录-节假日'!$A$1:$A$32)&lt;0,0,NETWORKDAYS(D37,E37,'附录-节假日'!$A$1:$A$32))</f>
        <v>0</v>
      </c>
      <c r="I37" s="281">
        <f>H37/规模!C38</f>
        <v>0</v>
      </c>
      <c r="J37" s="282">
        <f>IF(OR(F37=""),H37/NETWORKDAYS(B$6,C37,'附录-节假日'!$A$1:$A$32),H37/NETWORKDAYS(F$6,G37,'附录-节假日'!$A$1:$A$32))</f>
        <v>0</v>
      </c>
      <c r="K37" s="289"/>
      <c r="L37" s="290"/>
    </row>
    <row r="38" spans="1:41" ht="14.25" customHeight="1">
      <c r="A38" s="266"/>
      <c r="B38" s="266"/>
      <c r="C38" s="266"/>
      <c r="D38" s="266"/>
      <c r="E38" s="266"/>
      <c r="F38" s="266"/>
      <c r="G38" s="266"/>
      <c r="H38" s="267"/>
      <c r="I38" s="267"/>
      <c r="J38" s="267"/>
      <c r="K38" s="267"/>
    </row>
    <row r="39" spans="1:41" ht="14.25" customHeight="1">
      <c r="A39" s="930" t="s">
        <v>621</v>
      </c>
      <c r="B39" s="269" t="s">
        <v>622</v>
      </c>
      <c r="C39" s="269" t="str">
        <f t="shared" ref="C39:H39" si="0">CONCATENATE("第",COLUMN(C39)-COLUMN($B$39),"周")</f>
        <v>第1周</v>
      </c>
      <c r="D39" s="269" t="str">
        <f t="shared" si="0"/>
        <v>第2周</v>
      </c>
      <c r="E39" s="269" t="str">
        <f t="shared" si="0"/>
        <v>第3周</v>
      </c>
      <c r="F39" s="269" t="str">
        <f t="shared" si="0"/>
        <v>第4周</v>
      </c>
      <c r="G39" s="269" t="str">
        <f t="shared" si="0"/>
        <v>第5周</v>
      </c>
      <c r="H39" s="269" t="str">
        <f t="shared" si="0"/>
        <v>第6周</v>
      </c>
      <c r="I39" s="269" t="str">
        <f t="shared" ref="I39:AB39" si="1">CONCATENATE("第",COLUMN(I39)-COLUMN($B$39),"周")</f>
        <v>第7周</v>
      </c>
      <c r="J39" s="269" t="str">
        <f t="shared" si="1"/>
        <v>第8周</v>
      </c>
      <c r="K39" s="269" t="str">
        <f t="shared" si="1"/>
        <v>第9周</v>
      </c>
      <c r="L39" s="269" t="str">
        <f t="shared" si="1"/>
        <v>第10周</v>
      </c>
      <c r="M39" s="269" t="str">
        <f t="shared" si="1"/>
        <v>第11周</v>
      </c>
      <c r="N39" s="269" t="str">
        <f t="shared" si="1"/>
        <v>第12周</v>
      </c>
      <c r="O39" s="269" t="str">
        <f t="shared" si="1"/>
        <v>第13周</v>
      </c>
      <c r="P39" s="269" t="str">
        <f t="shared" si="1"/>
        <v>第14周</v>
      </c>
      <c r="Q39" s="269" t="str">
        <f t="shared" si="1"/>
        <v>第15周</v>
      </c>
      <c r="R39" s="269" t="str">
        <f t="shared" si="1"/>
        <v>第16周</v>
      </c>
      <c r="S39" s="269" t="str">
        <f t="shared" si="1"/>
        <v>第17周</v>
      </c>
      <c r="T39" s="269" t="str">
        <f t="shared" si="1"/>
        <v>第18周</v>
      </c>
      <c r="U39" s="269" t="str">
        <f t="shared" si="1"/>
        <v>第19周</v>
      </c>
      <c r="V39" s="269" t="str">
        <f t="shared" si="1"/>
        <v>第20周</v>
      </c>
      <c r="W39" s="269" t="str">
        <f t="shared" si="1"/>
        <v>第21周</v>
      </c>
      <c r="X39" s="269" t="str">
        <f t="shared" si="1"/>
        <v>第22周</v>
      </c>
      <c r="Y39" s="269" t="str">
        <f t="shared" si="1"/>
        <v>第23周</v>
      </c>
      <c r="Z39" s="269" t="str">
        <f t="shared" si="1"/>
        <v>第24周</v>
      </c>
      <c r="AA39" s="269" t="str">
        <f t="shared" si="1"/>
        <v>第25周</v>
      </c>
      <c r="AB39" s="269" t="str">
        <f t="shared" si="1"/>
        <v>第26周</v>
      </c>
      <c r="AC39" s="269" t="str">
        <f t="shared" ref="AC39:AN39" si="2">CONCATENATE("第",COLUMN(AC39)-COLUMN($B$39),"周")</f>
        <v>第27周</v>
      </c>
      <c r="AD39" s="269" t="str">
        <f t="shared" si="2"/>
        <v>第28周</v>
      </c>
      <c r="AE39" s="269" t="str">
        <f t="shared" si="2"/>
        <v>第29周</v>
      </c>
      <c r="AF39" s="269" t="str">
        <f t="shared" si="2"/>
        <v>第30周</v>
      </c>
      <c r="AG39" s="269" t="str">
        <f t="shared" si="2"/>
        <v>第31周</v>
      </c>
      <c r="AH39" s="269" t="str">
        <f t="shared" si="2"/>
        <v>第32周</v>
      </c>
      <c r="AI39" s="269" t="str">
        <f t="shared" si="2"/>
        <v>第33周</v>
      </c>
      <c r="AJ39" s="269" t="str">
        <f t="shared" si="2"/>
        <v>第34周</v>
      </c>
      <c r="AK39" s="269" t="str">
        <f t="shared" si="2"/>
        <v>第35周</v>
      </c>
      <c r="AL39" s="269" t="str">
        <f t="shared" si="2"/>
        <v>第36周</v>
      </c>
      <c r="AM39" s="269" t="str">
        <f t="shared" si="2"/>
        <v>第37周</v>
      </c>
      <c r="AN39" s="269" t="str">
        <f t="shared" si="2"/>
        <v>第38周</v>
      </c>
      <c r="AO39" s="269" t="s">
        <v>623</v>
      </c>
    </row>
    <row r="40" spans="1:41" ht="14.25" customHeight="1">
      <c r="A40" s="930"/>
      <c r="B40" s="268" t="s">
        <v>261</v>
      </c>
      <c r="C40" s="270">
        <v>0</v>
      </c>
      <c r="D40" s="270">
        <v>-1.0999999999999999E-2</v>
      </c>
      <c r="E40" s="270">
        <v>2.3E-3</v>
      </c>
      <c r="F40" s="270">
        <v>5.2299999999999999E-2</v>
      </c>
      <c r="G40" s="270">
        <v>0.1012</v>
      </c>
      <c r="H40" s="270">
        <v>0.1729</v>
      </c>
      <c r="I40" s="270">
        <v>0.21</v>
      </c>
      <c r="J40" s="270">
        <v>0.15459999999999999</v>
      </c>
      <c r="K40" s="270">
        <v>9.6199999999999994E-2</v>
      </c>
      <c r="L40" s="270">
        <v>1.23E-2</v>
      </c>
      <c r="M40" s="270">
        <v>0.13</v>
      </c>
      <c r="N40" s="270">
        <v>1.23E-2</v>
      </c>
      <c r="O40" s="270">
        <v>2.3199999999999998E-2</v>
      </c>
      <c r="P40" s="270">
        <v>1.49E-2</v>
      </c>
      <c r="Q40" s="270">
        <v>2.3199999999999998E-2</v>
      </c>
      <c r="R40" s="270">
        <v>1.9300000000000001E-2</v>
      </c>
      <c r="S40" s="270">
        <v>-1.77E-2</v>
      </c>
      <c r="T40" s="270">
        <v>1.37E-2</v>
      </c>
      <c r="U40" s="270">
        <v>2.46E-2</v>
      </c>
      <c r="V40" s="270">
        <v>2.3120000000000002E-2</v>
      </c>
      <c r="W40" s="270">
        <v>1.4200000000000001E-2</v>
      </c>
      <c r="X40" s="270">
        <v>1.3899999999999999E-2</v>
      </c>
      <c r="Y40" s="270">
        <v>1.3899999999999999E-2</v>
      </c>
      <c r="Z40" s="270">
        <v>6.4000000000000001E-2</v>
      </c>
      <c r="AA40" s="270">
        <v>9.2299999999999993E-2</v>
      </c>
      <c r="AB40" s="270">
        <v>7.2800000000000004E-2</v>
      </c>
      <c r="AC40" s="270">
        <v>6.2100000000000002E-2</v>
      </c>
      <c r="AD40" s="270">
        <v>1.21E-2</v>
      </c>
      <c r="AE40" s="270">
        <v>0</v>
      </c>
      <c r="AF40" s="270">
        <v>0</v>
      </c>
      <c r="AG40" s="270">
        <v>0</v>
      </c>
      <c r="AH40" s="270">
        <v>0</v>
      </c>
      <c r="AI40" s="270">
        <v>0</v>
      </c>
      <c r="AJ40" s="270">
        <v>0</v>
      </c>
      <c r="AK40" s="270">
        <v>0</v>
      </c>
      <c r="AL40" s="270">
        <v>0</v>
      </c>
      <c r="AM40" s="270">
        <v>0</v>
      </c>
      <c r="AN40" s="270">
        <v>0</v>
      </c>
      <c r="AO40" s="292">
        <v>0</v>
      </c>
    </row>
    <row r="41" spans="1:41" ht="14.25" customHeight="1">
      <c r="A41" s="931" t="s">
        <v>551</v>
      </c>
      <c r="B41" s="177" t="s">
        <v>166</v>
      </c>
      <c r="C41" s="271">
        <v>-0.1037</v>
      </c>
      <c r="D41" s="271">
        <v>-0.1037</v>
      </c>
      <c r="E41" s="271">
        <v>-0.1037</v>
      </c>
      <c r="F41" s="271">
        <v>-0.1037</v>
      </c>
      <c r="G41" s="271">
        <v>-0.1037</v>
      </c>
      <c r="H41" s="271">
        <v>-0.1037</v>
      </c>
      <c r="I41" s="271">
        <v>-0.1037</v>
      </c>
      <c r="J41" s="271">
        <v>-0.1037</v>
      </c>
      <c r="K41" s="271">
        <v>-0.1037</v>
      </c>
      <c r="L41" s="271">
        <v>-0.1037</v>
      </c>
      <c r="M41" s="271">
        <v>-0.1037</v>
      </c>
      <c r="N41" s="271">
        <v>-0.1037</v>
      </c>
      <c r="O41" s="271">
        <v>-0.1037</v>
      </c>
      <c r="P41" s="271">
        <v>-0.1037</v>
      </c>
      <c r="Q41" s="271">
        <v>-0.1037</v>
      </c>
      <c r="R41" s="271">
        <v>-0.1037</v>
      </c>
      <c r="S41" s="271">
        <v>-0.1037</v>
      </c>
      <c r="T41" s="271">
        <v>-0.1037</v>
      </c>
      <c r="U41" s="271">
        <v>-0.1037</v>
      </c>
      <c r="V41" s="271">
        <v>-0.1037</v>
      </c>
      <c r="W41" s="271">
        <v>-0.1037</v>
      </c>
      <c r="X41" s="271">
        <v>-0.1037</v>
      </c>
      <c r="Y41" s="271">
        <v>-0.1037</v>
      </c>
      <c r="Z41" s="271">
        <v>-0.1037</v>
      </c>
      <c r="AA41" s="271">
        <v>-0.1037</v>
      </c>
      <c r="AB41" s="271">
        <v>-0.1037</v>
      </c>
      <c r="AC41" s="271">
        <v>-0.1037</v>
      </c>
      <c r="AD41" s="271">
        <v>-0.1037</v>
      </c>
      <c r="AE41" s="271">
        <v>-0.1037</v>
      </c>
      <c r="AF41" s="271">
        <v>-0.1037</v>
      </c>
      <c r="AG41" s="271">
        <v>-0.1037</v>
      </c>
      <c r="AH41" s="271">
        <v>-0.1037</v>
      </c>
      <c r="AI41" s="271">
        <v>-0.1037</v>
      </c>
      <c r="AJ41" s="271">
        <v>-0.1037</v>
      </c>
      <c r="AK41" s="271">
        <v>-0.1037</v>
      </c>
      <c r="AL41" s="271">
        <v>-0.1037</v>
      </c>
      <c r="AM41" s="271">
        <v>-0.1037</v>
      </c>
      <c r="AN41" s="271">
        <v>-0.1037</v>
      </c>
      <c r="AO41" s="292">
        <v>-0.1</v>
      </c>
    </row>
    <row r="42" spans="1:41" ht="14.25" customHeight="1">
      <c r="A42" s="931"/>
      <c r="B42" s="178" t="s">
        <v>167</v>
      </c>
      <c r="C42" s="272">
        <v>-1.7100000000000001E-2</v>
      </c>
      <c r="D42" s="272">
        <v>-1.7100000000000001E-2</v>
      </c>
      <c r="E42" s="272">
        <v>-1.7100000000000001E-2</v>
      </c>
      <c r="F42" s="272">
        <v>-1.7100000000000001E-2</v>
      </c>
      <c r="G42" s="272">
        <v>-1.7100000000000001E-2</v>
      </c>
      <c r="H42" s="272">
        <v>-1.7100000000000001E-2</v>
      </c>
      <c r="I42" s="272">
        <v>-1.7100000000000001E-2</v>
      </c>
      <c r="J42" s="272">
        <v>-1.7100000000000001E-2</v>
      </c>
      <c r="K42" s="272">
        <v>-1.7100000000000001E-2</v>
      </c>
      <c r="L42" s="272">
        <v>-1.7100000000000001E-2</v>
      </c>
      <c r="M42" s="272">
        <v>-1.7100000000000001E-2</v>
      </c>
      <c r="N42" s="272">
        <v>-1.7100000000000001E-2</v>
      </c>
      <c r="O42" s="272">
        <v>-1.7100000000000001E-2</v>
      </c>
      <c r="P42" s="272">
        <v>-1.7100000000000001E-2</v>
      </c>
      <c r="Q42" s="272">
        <v>-1.7100000000000001E-2</v>
      </c>
      <c r="R42" s="272">
        <v>-1.7100000000000001E-2</v>
      </c>
      <c r="S42" s="272">
        <v>-1.7100000000000001E-2</v>
      </c>
      <c r="T42" s="272">
        <v>-1.7100000000000001E-2</v>
      </c>
      <c r="U42" s="272">
        <v>-1.7100000000000001E-2</v>
      </c>
      <c r="V42" s="272">
        <v>-1.7100000000000001E-2</v>
      </c>
      <c r="W42" s="272">
        <v>-1.7100000000000001E-2</v>
      </c>
      <c r="X42" s="272">
        <v>-1.7100000000000001E-2</v>
      </c>
      <c r="Y42" s="272">
        <v>-1.7100000000000001E-2</v>
      </c>
      <c r="Z42" s="272">
        <v>-1.7100000000000001E-2</v>
      </c>
      <c r="AA42" s="272">
        <v>-1.7100000000000001E-2</v>
      </c>
      <c r="AB42" s="272">
        <v>-1.7100000000000001E-2</v>
      </c>
      <c r="AC42" s="272">
        <v>-1.7100000000000001E-2</v>
      </c>
      <c r="AD42" s="272">
        <v>-1.7100000000000001E-2</v>
      </c>
      <c r="AE42" s="272">
        <v>-1.7100000000000001E-2</v>
      </c>
      <c r="AF42" s="272">
        <v>-1.7100000000000001E-2</v>
      </c>
      <c r="AG42" s="272">
        <v>-1.7100000000000001E-2</v>
      </c>
      <c r="AH42" s="272">
        <v>-1.7100000000000001E-2</v>
      </c>
      <c r="AI42" s="272">
        <v>-1.7100000000000001E-2</v>
      </c>
      <c r="AJ42" s="272">
        <v>-1.7100000000000001E-2</v>
      </c>
      <c r="AK42" s="272">
        <v>-1.7100000000000001E-2</v>
      </c>
      <c r="AL42" s="272">
        <v>-1.7100000000000001E-2</v>
      </c>
      <c r="AM42" s="272">
        <v>-1.7100000000000001E-2</v>
      </c>
      <c r="AN42" s="272">
        <v>-1.7100000000000001E-2</v>
      </c>
      <c r="AO42" s="292">
        <v>0.02</v>
      </c>
    </row>
    <row r="43" spans="1:41" ht="14.25" customHeight="1">
      <c r="A43" s="931"/>
      <c r="B43" s="177" t="s">
        <v>342</v>
      </c>
      <c r="C43" s="271">
        <v>6.9500000000000006E-2</v>
      </c>
      <c r="D43" s="271">
        <v>6.9500000000000006E-2</v>
      </c>
      <c r="E43" s="271">
        <v>6.9500000000000006E-2</v>
      </c>
      <c r="F43" s="271">
        <v>6.9500000000000006E-2</v>
      </c>
      <c r="G43" s="271">
        <v>6.9500000000000006E-2</v>
      </c>
      <c r="H43" s="271">
        <v>6.9500000000000006E-2</v>
      </c>
      <c r="I43" s="271">
        <v>6.9500000000000006E-2</v>
      </c>
      <c r="J43" s="271">
        <v>6.9500000000000006E-2</v>
      </c>
      <c r="K43" s="271">
        <v>6.9500000000000006E-2</v>
      </c>
      <c r="L43" s="271">
        <v>6.9500000000000006E-2</v>
      </c>
      <c r="M43" s="271">
        <v>6.9500000000000006E-2</v>
      </c>
      <c r="N43" s="271">
        <v>6.9500000000000006E-2</v>
      </c>
      <c r="O43" s="271">
        <v>6.9500000000000006E-2</v>
      </c>
      <c r="P43" s="271">
        <v>6.9500000000000006E-2</v>
      </c>
      <c r="Q43" s="271">
        <v>6.9500000000000006E-2</v>
      </c>
      <c r="R43" s="271">
        <v>6.9500000000000006E-2</v>
      </c>
      <c r="S43" s="271">
        <v>6.9500000000000006E-2</v>
      </c>
      <c r="T43" s="271">
        <v>6.9500000000000006E-2</v>
      </c>
      <c r="U43" s="271">
        <v>6.9500000000000006E-2</v>
      </c>
      <c r="V43" s="271">
        <v>6.9500000000000006E-2</v>
      </c>
      <c r="W43" s="271">
        <v>6.9500000000000006E-2</v>
      </c>
      <c r="X43" s="271">
        <v>6.9500000000000006E-2</v>
      </c>
      <c r="Y43" s="271">
        <v>6.9500000000000006E-2</v>
      </c>
      <c r="Z43" s="271">
        <v>6.9500000000000006E-2</v>
      </c>
      <c r="AA43" s="271">
        <v>6.9500000000000006E-2</v>
      </c>
      <c r="AB43" s="271">
        <v>6.9500000000000006E-2</v>
      </c>
      <c r="AC43" s="271">
        <v>6.9500000000000006E-2</v>
      </c>
      <c r="AD43" s="271">
        <v>6.9500000000000006E-2</v>
      </c>
      <c r="AE43" s="271">
        <v>6.9500000000000006E-2</v>
      </c>
      <c r="AF43" s="271">
        <v>6.9500000000000006E-2</v>
      </c>
      <c r="AG43" s="271">
        <v>6.9500000000000006E-2</v>
      </c>
      <c r="AH43" s="271">
        <v>6.9500000000000006E-2</v>
      </c>
      <c r="AI43" s="271">
        <v>6.9500000000000006E-2</v>
      </c>
      <c r="AJ43" s="271">
        <v>6.9500000000000006E-2</v>
      </c>
      <c r="AK43" s="271">
        <v>6.9500000000000006E-2</v>
      </c>
      <c r="AL43" s="271">
        <v>6.9500000000000006E-2</v>
      </c>
      <c r="AM43" s="271">
        <v>6.9500000000000006E-2</v>
      </c>
      <c r="AN43" s="271">
        <v>6.9500000000000006E-2</v>
      </c>
      <c r="AO43" s="292">
        <v>0.1</v>
      </c>
    </row>
    <row r="44" spans="1:41" ht="14.25" customHeight="1">
      <c r="A44" s="256"/>
      <c r="B44" s="256"/>
      <c r="C44" s="256"/>
      <c r="D44" s="256"/>
      <c r="E44" s="256"/>
      <c r="F44" s="256"/>
      <c r="G44" s="256"/>
      <c r="H44" s="208"/>
    </row>
    <row r="45" spans="1:41" ht="14.25" customHeight="1">
      <c r="A45" s="256"/>
      <c r="B45" s="256"/>
      <c r="C45" s="256"/>
      <c r="D45" s="256"/>
      <c r="E45" s="256"/>
      <c r="F45" s="256"/>
      <c r="G45" s="256"/>
    </row>
    <row r="46" spans="1:41" ht="14.25" customHeight="1">
      <c r="A46" s="256"/>
      <c r="B46" s="256"/>
      <c r="C46" s="256"/>
      <c r="D46" s="256"/>
      <c r="E46" s="256"/>
      <c r="F46" s="256"/>
      <c r="G46" s="256"/>
    </row>
    <row r="47" spans="1:41" ht="14.25" customHeight="1">
      <c r="A47" s="256"/>
      <c r="B47" s="256"/>
      <c r="C47" s="256"/>
      <c r="D47" s="256"/>
      <c r="E47" s="256"/>
      <c r="F47" s="256"/>
      <c r="G47" s="256"/>
      <c r="P47" s="252" t="s">
        <v>554</v>
      </c>
      <c r="Q47" s="252" t="s">
        <v>133</v>
      </c>
      <c r="R47" s="252" t="s">
        <v>166</v>
      </c>
      <c r="S47" s="252" t="s">
        <v>167</v>
      </c>
      <c r="T47" s="252" t="s">
        <v>342</v>
      </c>
      <c r="V47" s="291"/>
      <c r="W47" s="291"/>
      <c r="X47" s="291"/>
    </row>
    <row r="48" spans="1:41" ht="14.25" customHeight="1">
      <c r="A48" s="256"/>
      <c r="B48" s="256"/>
      <c r="C48" s="256"/>
      <c r="D48" s="256"/>
      <c r="E48" s="256"/>
      <c r="F48" s="256"/>
      <c r="G48" s="256"/>
      <c r="H48" s="208"/>
      <c r="P48" s="32" t="s">
        <v>394</v>
      </c>
      <c r="Q48" s="285">
        <f>I11</f>
        <v>0.80188679245283023</v>
      </c>
      <c r="R48" s="32">
        <v>2.9999999999999997E-4</v>
      </c>
      <c r="S48" s="32">
        <v>0.2412</v>
      </c>
      <c r="T48" s="32">
        <v>0.48209999999999997</v>
      </c>
    </row>
    <row r="49" spans="1:20" ht="14.25" customHeight="1">
      <c r="A49" s="256"/>
      <c r="B49" s="256"/>
      <c r="C49" s="256"/>
      <c r="D49" s="256"/>
      <c r="E49" s="256"/>
      <c r="F49" s="256"/>
      <c r="G49" s="256"/>
      <c r="H49" s="208"/>
      <c r="P49" s="32" t="s">
        <v>402</v>
      </c>
      <c r="Q49" s="285">
        <f>I16</f>
        <v>0.6132075471698113</v>
      </c>
      <c r="R49" s="32">
        <v>2.9999999999999997E-4</v>
      </c>
      <c r="S49" s="32">
        <v>0.2412</v>
      </c>
      <c r="T49" s="32">
        <v>0.48209999999999997</v>
      </c>
    </row>
    <row r="50" spans="1:20" ht="14.25" customHeight="1">
      <c r="A50" s="256"/>
      <c r="B50" s="256"/>
      <c r="C50" s="256"/>
      <c r="D50" s="256"/>
      <c r="E50" s="256"/>
      <c r="F50" s="256"/>
      <c r="G50" s="256"/>
      <c r="H50" s="936" t="s">
        <v>624</v>
      </c>
      <c r="I50" s="936"/>
      <c r="J50" s="936"/>
      <c r="K50" s="936"/>
      <c r="L50" s="936"/>
      <c r="M50" s="936"/>
      <c r="N50" s="936"/>
      <c r="P50" s="32" t="s">
        <v>403</v>
      </c>
      <c r="Q50" s="285">
        <f>I21</f>
        <v>0.19795447047179149</v>
      </c>
      <c r="R50" s="32">
        <v>2.9999999999999997E-4</v>
      </c>
      <c r="S50" s="32">
        <v>0.2412</v>
      </c>
      <c r="T50" s="32">
        <v>0.48209999999999997</v>
      </c>
    </row>
    <row r="51" spans="1:20" ht="14.25" customHeight="1">
      <c r="A51" s="256"/>
      <c r="B51" s="256"/>
      <c r="C51" s="256"/>
      <c r="D51" s="256"/>
      <c r="E51" s="256"/>
      <c r="F51" s="256"/>
      <c r="G51" s="256"/>
      <c r="H51" s="936"/>
      <c r="I51" s="936"/>
      <c r="J51" s="936"/>
      <c r="K51" s="936"/>
      <c r="L51" s="936"/>
      <c r="M51" s="936"/>
      <c r="N51" s="936"/>
      <c r="P51" s="32" t="s">
        <v>404</v>
      </c>
      <c r="Q51" s="285">
        <f>I26</f>
        <v>0</v>
      </c>
      <c r="R51" s="32">
        <v>2.9999999999999997E-4</v>
      </c>
      <c r="S51" s="32">
        <v>0.2412</v>
      </c>
      <c r="T51" s="32">
        <v>0.48209999999999997</v>
      </c>
    </row>
    <row r="52" spans="1:20" ht="14.25" customHeight="1">
      <c r="A52" s="256"/>
      <c r="B52" s="256"/>
      <c r="C52" s="256"/>
      <c r="D52" s="256"/>
      <c r="E52" s="256"/>
      <c r="F52" s="256"/>
      <c r="G52" s="256"/>
      <c r="H52" s="936"/>
      <c r="I52" s="936"/>
      <c r="J52" s="936"/>
      <c r="K52" s="936"/>
      <c r="L52" s="936"/>
      <c r="M52" s="936"/>
      <c r="N52" s="936"/>
      <c r="P52" s="32" t="s">
        <v>405</v>
      </c>
      <c r="Q52" s="285">
        <f>K50</f>
        <v>0</v>
      </c>
      <c r="R52" s="32">
        <v>2.9999999999999997E-4</v>
      </c>
      <c r="S52" s="32">
        <v>0.2412</v>
      </c>
      <c r="T52" s="32">
        <v>0.48209999999999997</v>
      </c>
    </row>
    <row r="53" spans="1:20" ht="10.5" customHeight="1">
      <c r="A53" s="256"/>
      <c r="B53" s="256"/>
      <c r="C53" s="256"/>
      <c r="D53" s="256"/>
      <c r="E53" s="256"/>
      <c r="F53" s="256"/>
      <c r="G53" s="256"/>
      <c r="H53" s="936"/>
      <c r="I53" s="936"/>
      <c r="J53" s="936"/>
      <c r="K53" s="936"/>
      <c r="L53" s="936"/>
      <c r="M53" s="936"/>
      <c r="N53" s="936"/>
      <c r="P53" s="32" t="s">
        <v>406</v>
      </c>
      <c r="R53" s="32">
        <v>2.9999999999999997E-4</v>
      </c>
      <c r="S53" s="32">
        <v>0.2412</v>
      </c>
      <c r="T53" s="32">
        <v>0.48209999999999997</v>
      </c>
    </row>
    <row r="54" spans="1:20" ht="14.25" customHeight="1">
      <c r="A54" s="256"/>
      <c r="B54" s="256"/>
      <c r="C54" s="256"/>
      <c r="D54" s="256"/>
      <c r="E54" s="256"/>
      <c r="F54" s="256"/>
      <c r="G54" s="256"/>
      <c r="H54" s="208"/>
    </row>
    <row r="55" spans="1:20" ht="14.25" customHeight="1">
      <c r="A55" s="256"/>
      <c r="B55" s="256"/>
      <c r="C55" s="256"/>
      <c r="D55" s="256"/>
      <c r="E55" s="256"/>
      <c r="F55" s="256"/>
      <c r="G55" s="256"/>
      <c r="H55" s="208"/>
    </row>
    <row r="56" spans="1:20" ht="14.25" customHeight="1">
      <c r="A56" s="256"/>
      <c r="B56" s="256"/>
      <c r="C56" s="256"/>
      <c r="D56" s="256"/>
      <c r="E56" s="256"/>
      <c r="F56" s="256"/>
      <c r="G56" s="256"/>
      <c r="H56" s="208"/>
    </row>
    <row r="57" spans="1:20" ht="14.25" customHeight="1">
      <c r="A57" s="256"/>
      <c r="B57" s="256"/>
      <c r="C57" s="256"/>
      <c r="D57" s="256"/>
      <c r="E57" s="256"/>
      <c r="F57" s="256"/>
      <c r="G57" s="256"/>
      <c r="H57" s="208"/>
    </row>
    <row r="58" spans="1:20" ht="14.25" customHeight="1">
      <c r="A58" s="256"/>
      <c r="B58" s="256"/>
      <c r="C58" s="256"/>
      <c r="D58" s="256"/>
      <c r="E58" s="256"/>
      <c r="F58" s="256"/>
      <c r="G58" s="256"/>
      <c r="H58" s="208"/>
    </row>
    <row r="59" spans="1:20" hidden="1">
      <c r="A59" s="54" t="s">
        <v>625</v>
      </c>
      <c r="B59" s="273"/>
      <c r="H59" s="208"/>
    </row>
    <row r="60" spans="1:20" hidden="1">
      <c r="A60" s="929" t="s">
        <v>626</v>
      </c>
      <c r="B60" s="929"/>
      <c r="C60" s="929"/>
      <c r="D60" s="929"/>
      <c r="G60" s="274"/>
      <c r="H60" s="208"/>
    </row>
    <row r="61" spans="1:20" hidden="1">
      <c r="A61" s="257" t="s">
        <v>627</v>
      </c>
      <c r="B61" s="257"/>
      <c r="C61" s="257"/>
      <c r="D61" s="257"/>
      <c r="G61" s="274"/>
      <c r="H61" s="208"/>
    </row>
    <row r="62" spans="1:20" ht="15" hidden="1" customHeight="1">
      <c r="A62" s="932" t="s">
        <v>628</v>
      </c>
      <c r="B62" s="934" t="e">
        <f>C63/D63</f>
        <v>#DIV/0!</v>
      </c>
      <c r="C62" s="275" t="s">
        <v>629</v>
      </c>
      <c r="D62" s="276" t="s">
        <v>630</v>
      </c>
      <c r="H62" s="208"/>
    </row>
    <row r="63" spans="1:20" ht="15" hidden="1" customHeight="1">
      <c r="A63" s="933"/>
      <c r="B63" s="935"/>
      <c r="C63" s="277"/>
      <c r="D63" s="278"/>
    </row>
    <row r="64" spans="1:20" ht="15" customHeight="1"/>
    <row r="65" spans="1:12" ht="15" customHeight="1">
      <c r="A65" s="54" t="s">
        <v>631</v>
      </c>
      <c r="B65" s="273"/>
    </row>
    <row r="66" spans="1:12">
      <c r="A66" s="863" t="s">
        <v>632</v>
      </c>
      <c r="B66" s="863"/>
      <c r="C66" s="863"/>
      <c r="D66" s="863"/>
      <c r="E66" s="863"/>
      <c r="F66" s="863"/>
      <c r="G66" s="863"/>
      <c r="H66" s="863"/>
      <c r="I66" s="863"/>
    </row>
    <row r="67" spans="1:12">
      <c r="A67" s="33" t="s">
        <v>633</v>
      </c>
      <c r="B67" s="33"/>
      <c r="C67" s="33"/>
      <c r="D67" s="33"/>
      <c r="E67" s="33"/>
      <c r="F67" s="33"/>
      <c r="G67" s="33"/>
      <c r="H67" s="33"/>
      <c r="I67" s="33"/>
    </row>
    <row r="68" spans="1:12" ht="24">
      <c r="A68" s="293" t="s">
        <v>634</v>
      </c>
      <c r="B68" s="293" t="s">
        <v>635</v>
      </c>
      <c r="C68" s="294" t="s">
        <v>636</v>
      </c>
      <c r="D68" s="294" t="s">
        <v>637</v>
      </c>
      <c r="E68" s="294" t="s">
        <v>638</v>
      </c>
      <c r="F68" s="294" t="s">
        <v>639</v>
      </c>
      <c r="G68" s="294" t="s">
        <v>640</v>
      </c>
      <c r="H68" s="294" t="s">
        <v>641</v>
      </c>
      <c r="I68" s="294" t="s">
        <v>642</v>
      </c>
      <c r="K68" s="297" t="s">
        <v>643</v>
      </c>
      <c r="L68" s="298" t="str">
        <f>C69</f>
        <v>——</v>
      </c>
    </row>
    <row r="69" spans="1:12" ht="17.25" customHeight="1">
      <c r="A69" s="295" t="s">
        <v>393</v>
      </c>
      <c r="B69" s="295">
        <v>1</v>
      </c>
      <c r="C69" s="296" t="s">
        <v>571</v>
      </c>
      <c r="D69" s="296" t="s">
        <v>571</v>
      </c>
      <c r="E69" s="296" t="s">
        <v>571</v>
      </c>
      <c r="F69" s="296" t="s">
        <v>571</v>
      </c>
      <c r="G69" s="296" t="s">
        <v>571</v>
      </c>
      <c r="H69" s="296" t="s">
        <v>571</v>
      </c>
      <c r="I69" s="296" t="s">
        <v>571</v>
      </c>
      <c r="K69" s="297" t="s">
        <v>644</v>
      </c>
      <c r="L69" s="299" t="str">
        <f>I69</f>
        <v>——</v>
      </c>
    </row>
    <row r="70" spans="1:12" ht="17.25" customHeight="1">
      <c r="A70" s="295" t="s">
        <v>394</v>
      </c>
      <c r="B70" s="295">
        <v>4.2</v>
      </c>
      <c r="C70" s="295">
        <v>3.12</v>
      </c>
      <c r="D70" s="296" t="s">
        <v>571</v>
      </c>
      <c r="E70" s="296" t="s">
        <v>571</v>
      </c>
      <c r="F70" s="296" t="s">
        <v>571</v>
      </c>
      <c r="G70" s="296" t="s">
        <v>571</v>
      </c>
      <c r="H70" s="296" t="s">
        <v>571</v>
      </c>
      <c r="I70" s="295">
        <f>(C70-B70)/B70</f>
        <v>-0.25714285714285717</v>
      </c>
      <c r="K70" s="297"/>
      <c r="L70" s="299"/>
    </row>
    <row r="71" spans="1:12" ht="17.25" customHeight="1">
      <c r="A71" s="295" t="s">
        <v>402</v>
      </c>
      <c r="B71" s="295">
        <v>3.8</v>
      </c>
      <c r="C71" s="296" t="s">
        <v>571</v>
      </c>
      <c r="D71" s="295">
        <v>4.16</v>
      </c>
      <c r="E71" s="296" t="s">
        <v>571</v>
      </c>
      <c r="F71" s="296" t="s">
        <v>571</v>
      </c>
      <c r="G71" s="296" t="s">
        <v>571</v>
      </c>
      <c r="H71" s="296" t="s">
        <v>571</v>
      </c>
      <c r="I71" s="295">
        <f>(D71-B71)/B71</f>
        <v>9.4736842105263244E-2</v>
      </c>
      <c r="K71" s="297"/>
      <c r="L71" s="299"/>
    </row>
    <row r="72" spans="1:12" ht="17.25" customHeight="1">
      <c r="A72" s="295" t="s">
        <v>403</v>
      </c>
      <c r="B72" s="295">
        <v>29.88</v>
      </c>
      <c r="C72" s="296" t="s">
        <v>571</v>
      </c>
      <c r="D72" s="296" t="s">
        <v>571</v>
      </c>
      <c r="E72" s="295">
        <v>23.96</v>
      </c>
      <c r="F72" s="296" t="s">
        <v>571</v>
      </c>
      <c r="G72" s="296" t="s">
        <v>571</v>
      </c>
      <c r="H72" s="296" t="s">
        <v>571</v>
      </c>
      <c r="I72" s="295">
        <f>(E72-B72)/B72</f>
        <v>-0.19812583668005349</v>
      </c>
      <c r="K72" s="297"/>
      <c r="L72" s="299"/>
    </row>
    <row r="73" spans="1:12" ht="17.25" customHeight="1">
      <c r="A73" s="295" t="s">
        <v>404</v>
      </c>
      <c r="B73" s="295">
        <v>34.89</v>
      </c>
      <c r="C73" s="296" t="s">
        <v>571</v>
      </c>
      <c r="D73" s="296" t="s">
        <v>571</v>
      </c>
      <c r="E73" s="296" t="s">
        <v>571</v>
      </c>
      <c r="F73" s="295">
        <v>29.17</v>
      </c>
      <c r="G73" s="296" t="s">
        <v>571</v>
      </c>
      <c r="H73" s="296" t="s">
        <v>571</v>
      </c>
      <c r="I73" s="295">
        <f>(F73-B73)/B73</f>
        <v>-0.16394382344511318</v>
      </c>
      <c r="K73" s="297"/>
      <c r="L73" s="299"/>
    </row>
    <row r="74" spans="1:12" ht="17.25" customHeight="1">
      <c r="A74" s="295" t="s">
        <v>405</v>
      </c>
      <c r="B74" s="295">
        <v>9.4</v>
      </c>
      <c r="C74" s="296" t="s">
        <v>571</v>
      </c>
      <c r="D74" s="296" t="s">
        <v>571</v>
      </c>
      <c r="E74" s="296" t="s">
        <v>571</v>
      </c>
      <c r="F74" s="296" t="s">
        <v>571</v>
      </c>
      <c r="G74" s="295"/>
      <c r="H74" s="296" t="s">
        <v>571</v>
      </c>
      <c r="I74" s="295">
        <f>(G74-B74)/B74</f>
        <v>-1</v>
      </c>
      <c r="K74" s="297"/>
      <c r="L74" s="299"/>
    </row>
    <row r="75" spans="1:12" ht="17.25" customHeight="1">
      <c r="A75" s="295" t="s">
        <v>406</v>
      </c>
      <c r="B75" s="295">
        <v>15.44</v>
      </c>
      <c r="C75" s="296" t="s">
        <v>571</v>
      </c>
      <c r="D75" s="296" t="s">
        <v>571</v>
      </c>
      <c r="E75" s="296" t="s">
        <v>571</v>
      </c>
      <c r="F75" s="296" t="s">
        <v>571</v>
      </c>
      <c r="G75" s="296" t="s">
        <v>571</v>
      </c>
      <c r="H75" s="295"/>
      <c r="I75" s="295">
        <f>(H75-B75)/B75</f>
        <v>-1</v>
      </c>
      <c r="K75" s="297"/>
      <c r="L75" s="299"/>
    </row>
    <row r="76" spans="1:12" ht="21" customHeight="1">
      <c r="A76" s="295" t="s">
        <v>395</v>
      </c>
      <c r="B76" s="295">
        <v>2</v>
      </c>
      <c r="C76" s="296" t="s">
        <v>571</v>
      </c>
      <c r="D76" s="296" t="s">
        <v>571</v>
      </c>
      <c r="E76" s="296" t="s">
        <v>571</v>
      </c>
      <c r="F76" s="296" t="s">
        <v>571</v>
      </c>
      <c r="G76" s="296"/>
      <c r="H76" s="296"/>
      <c r="I76" s="296" t="s">
        <v>571</v>
      </c>
    </row>
  </sheetData>
  <mergeCells count="10">
    <mergeCell ref="A1:L1"/>
    <mergeCell ref="A4:F4"/>
    <mergeCell ref="I4:J4"/>
    <mergeCell ref="A60:D60"/>
    <mergeCell ref="A66:I66"/>
    <mergeCell ref="A39:A40"/>
    <mergeCell ref="A41:A43"/>
    <mergeCell ref="A62:A63"/>
    <mergeCell ref="B62:B63"/>
    <mergeCell ref="H50:N53"/>
  </mergeCells>
  <phoneticPr fontId="152" type="noConversion"/>
  <pageMargins left="0.98402777777777795" right="0.74791666666666701" top="0.98402777777777795" bottom="0.98402777777777795" header="0.51180555555555596" footer="0.51180555555555596"/>
  <pageSetup paperSize="9" orientation="landscape"/>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58371" r:id="rId3" name="Button 3">
              <controlPr defaultSize="0" print="0" autoPict="0" macro="[0]!Button1_Click_week_added">
                <anchor moveWithCells="1" sizeWithCells="1">
                  <from>
                    <xdr:col>7</xdr:col>
                    <xdr:colOff>9525</xdr:colOff>
                    <xdr:row>43</xdr:row>
                    <xdr:rowOff>171450</xdr:rowOff>
                  </from>
                  <to>
                    <xdr:col>7</xdr:col>
                    <xdr:colOff>676275</xdr:colOff>
                    <xdr:row>45</xdr:row>
                    <xdr:rowOff>133350</xdr:rowOff>
                  </to>
                </anchor>
              </controlPr>
            </control>
          </mc:Choice>
        </mc:AlternateContent>
        <mc:AlternateContent xmlns:mc="http://schemas.openxmlformats.org/markup-compatibility/2006">
          <mc:Choice Requires="x14">
            <control shapeId="58372" r:id="rId4" name="Button 4">
              <controlPr defaultSize="0" print="0" autoPict="0" macro="[0]!Button2_Click_week_delete">
                <anchor moveWithCells="1" sizeWithCells="1">
                  <from>
                    <xdr:col>7</xdr:col>
                    <xdr:colOff>19050</xdr:colOff>
                    <xdr:row>46</xdr:row>
                    <xdr:rowOff>28575</xdr:rowOff>
                  </from>
                  <to>
                    <xdr:col>7</xdr:col>
                    <xdr:colOff>685800</xdr:colOff>
                    <xdr:row>47</xdr:row>
                    <xdr:rowOff>171450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7"/>
    <outlinePr summaryBelow="0"/>
  </sheetPr>
  <dimension ref="A1:Q160"/>
  <sheetViews>
    <sheetView topLeftCell="A103" workbookViewId="0">
      <selection activeCell="A123" sqref="A123:XFD123"/>
    </sheetView>
  </sheetViews>
  <sheetFormatPr defaultColWidth="9" defaultRowHeight="12" outlineLevelRow="1"/>
  <cols>
    <col min="1" max="1" width="9.875" style="208" customWidth="1"/>
    <col min="2" max="2" width="13" style="208" customWidth="1"/>
    <col min="3" max="3" width="13.25" style="208" customWidth="1"/>
    <col min="4" max="8" width="9" style="208"/>
    <col min="9" max="9" width="27.875" style="208" customWidth="1"/>
    <col min="10" max="11" width="8.25" style="208" customWidth="1"/>
    <col min="12" max="12" width="10.25" style="208" customWidth="1"/>
    <col min="13" max="13" width="11.25" style="208" customWidth="1"/>
    <col min="14" max="16384" width="9" style="208"/>
  </cols>
  <sheetData>
    <row r="1" spans="1:16" ht="24.75" customHeight="1">
      <c r="A1" s="879" t="s">
        <v>645</v>
      </c>
      <c r="B1" s="879"/>
      <c r="C1" s="879"/>
      <c r="D1" s="879"/>
      <c r="E1" s="879"/>
      <c r="F1" s="879"/>
      <c r="G1" s="879"/>
      <c r="H1" s="879"/>
      <c r="I1" s="879"/>
      <c r="J1" s="879"/>
      <c r="K1" s="879"/>
      <c r="L1" s="879"/>
      <c r="M1" s="879"/>
      <c r="N1" s="879"/>
      <c r="O1" s="879"/>
      <c r="P1" s="879"/>
    </row>
    <row r="2" spans="1:16" ht="24.75" customHeight="1">
      <c r="A2" s="38"/>
      <c r="B2" s="38"/>
      <c r="C2" s="38"/>
      <c r="D2" s="38"/>
      <c r="E2" s="38"/>
      <c r="F2" s="38"/>
      <c r="G2" s="38"/>
      <c r="H2" s="38"/>
      <c r="I2" s="38"/>
      <c r="J2" s="38"/>
      <c r="K2" s="38"/>
      <c r="L2" s="38"/>
      <c r="M2" s="38"/>
      <c r="N2" s="38"/>
      <c r="O2" s="38"/>
      <c r="P2" s="38"/>
    </row>
    <row r="3" spans="1:16" ht="27" customHeight="1" outlineLevel="1">
      <c r="A3" s="937" t="s">
        <v>646</v>
      </c>
      <c r="B3" s="937"/>
      <c r="C3" s="937"/>
      <c r="D3" s="937"/>
      <c r="E3" s="937"/>
      <c r="F3" s="937"/>
      <c r="G3" s="937"/>
      <c r="H3" s="937"/>
      <c r="I3" s="937"/>
      <c r="J3" s="38"/>
      <c r="K3" s="38"/>
      <c r="L3" s="38"/>
      <c r="M3" s="38"/>
      <c r="N3" s="38"/>
      <c r="O3" s="38"/>
      <c r="P3" s="38"/>
    </row>
    <row r="4" spans="1:16" ht="12" customHeight="1" outlineLevel="1">
      <c r="A4" s="210" t="s">
        <v>647</v>
      </c>
      <c r="B4" s="209"/>
      <c r="C4" s="209"/>
      <c r="D4" s="209"/>
      <c r="E4" s="209"/>
      <c r="F4" s="209"/>
      <c r="G4" s="209"/>
      <c r="H4" s="209"/>
      <c r="I4" s="209"/>
      <c r="J4" s="38"/>
      <c r="K4" s="38"/>
      <c r="L4" s="38"/>
      <c r="M4" s="38"/>
      <c r="N4" s="38"/>
      <c r="O4" s="38"/>
      <c r="P4" s="38"/>
    </row>
    <row r="5" spans="1:16" ht="17.25" customHeight="1" outlineLevel="1">
      <c r="A5" s="54" t="s">
        <v>648</v>
      </c>
      <c r="B5" s="54"/>
      <c r="C5" s="211"/>
    </row>
    <row r="6" spans="1:16" ht="25.5" customHeight="1" outlineLevel="1">
      <c r="A6" s="938" t="s">
        <v>649</v>
      </c>
      <c r="B6" s="938" t="s">
        <v>650</v>
      </c>
      <c r="C6" s="938"/>
      <c r="D6" s="938"/>
      <c r="E6" s="938"/>
      <c r="F6" s="938"/>
      <c r="G6" s="946" t="s">
        <v>651</v>
      </c>
      <c r="H6" s="946" t="s">
        <v>652</v>
      </c>
      <c r="I6" s="938" t="s">
        <v>653</v>
      </c>
      <c r="J6" s="943" t="s">
        <v>654</v>
      </c>
      <c r="K6" s="943" t="s">
        <v>655</v>
      </c>
      <c r="L6" s="945" t="s">
        <v>656</v>
      </c>
      <c r="M6" s="943" t="s">
        <v>657</v>
      </c>
      <c r="N6" s="939" t="s">
        <v>551</v>
      </c>
      <c r="O6" s="939"/>
      <c r="P6" s="939"/>
    </row>
    <row r="7" spans="1:16" ht="13.5" customHeight="1" outlineLevel="1">
      <c r="A7" s="938"/>
      <c r="B7" s="138" t="s">
        <v>658</v>
      </c>
      <c r="C7" s="138" t="s">
        <v>659</v>
      </c>
      <c r="D7" s="138" t="s">
        <v>660</v>
      </c>
      <c r="E7" s="138" t="s">
        <v>661</v>
      </c>
      <c r="F7" s="138" t="s">
        <v>662</v>
      </c>
      <c r="G7" s="947"/>
      <c r="H7" s="947"/>
      <c r="I7" s="938"/>
      <c r="J7" s="944"/>
      <c r="K7" s="944"/>
      <c r="L7" s="938"/>
      <c r="M7" s="944"/>
      <c r="N7" s="219" t="s">
        <v>166</v>
      </c>
      <c r="O7" s="220" t="s">
        <v>167</v>
      </c>
      <c r="P7" s="219" t="s">
        <v>342</v>
      </c>
    </row>
    <row r="8" spans="1:16" ht="14.25" customHeight="1" outlineLevel="1">
      <c r="A8" s="138" t="str">
        <f>CONCATENATE("迭代",ROW(A8)-ROW($A$7))</f>
        <v>迭代1</v>
      </c>
      <c r="B8" s="212">
        <v>0</v>
      </c>
      <c r="C8" s="212">
        <v>0</v>
      </c>
      <c r="D8" s="212">
        <v>1</v>
      </c>
      <c r="E8" s="212">
        <v>3</v>
      </c>
      <c r="F8" s="212">
        <v>0</v>
      </c>
      <c r="G8" s="212">
        <v>4</v>
      </c>
      <c r="H8" s="212">
        <v>0</v>
      </c>
      <c r="I8" s="215">
        <f t="shared" ref="I8:I14" si="0">SUM($B8:$F8)</f>
        <v>4</v>
      </c>
      <c r="J8" s="212">
        <v>19</v>
      </c>
      <c r="K8" s="212">
        <v>8</v>
      </c>
      <c r="L8" s="221">
        <f t="shared" ref="L8:L15" si="1">I8/J8</f>
        <v>0.21052631578947367</v>
      </c>
      <c r="M8" s="221">
        <f>K8/J8</f>
        <v>0.42105263157894735</v>
      </c>
      <c r="N8" s="222">
        <v>0</v>
      </c>
      <c r="O8" s="223">
        <v>0.21110000000000001</v>
      </c>
      <c r="P8" s="222">
        <v>0.627</v>
      </c>
    </row>
    <row r="9" spans="1:16" outlineLevel="1">
      <c r="A9" s="138" t="str">
        <f t="shared" ref="A9:A13" si="2">CONCATENATE("迭代",ROW(A9)-ROW($A$7))</f>
        <v>迭代2</v>
      </c>
      <c r="B9" s="213">
        <v>0</v>
      </c>
      <c r="C9" s="213">
        <v>0</v>
      </c>
      <c r="D9" s="213">
        <v>3</v>
      </c>
      <c r="E9" s="213">
        <v>6</v>
      </c>
      <c r="F9" s="213">
        <v>3</v>
      </c>
      <c r="G9" s="213">
        <v>12</v>
      </c>
      <c r="H9" s="213">
        <v>0</v>
      </c>
      <c r="I9" s="215">
        <f t="shared" si="0"/>
        <v>12</v>
      </c>
      <c r="J9" s="213">
        <v>20</v>
      </c>
      <c r="K9" s="213">
        <v>8</v>
      </c>
      <c r="L9" s="221">
        <f t="shared" si="1"/>
        <v>0.6</v>
      </c>
      <c r="M9" s="221">
        <f>K9/J9</f>
        <v>0.4</v>
      </c>
      <c r="N9" s="222">
        <v>0</v>
      </c>
      <c r="O9" s="223">
        <v>0.21110000000000001</v>
      </c>
      <c r="P9" s="222">
        <v>0.627</v>
      </c>
    </row>
    <row r="10" spans="1:16" outlineLevel="1">
      <c r="A10" s="138" t="str">
        <f t="shared" si="2"/>
        <v>迭代3</v>
      </c>
      <c r="B10" s="213">
        <v>0</v>
      </c>
      <c r="C10" s="213">
        <v>1</v>
      </c>
      <c r="D10" s="213">
        <v>20</v>
      </c>
      <c r="E10" s="213">
        <v>19</v>
      </c>
      <c r="F10" s="213">
        <v>47</v>
      </c>
      <c r="G10" s="213">
        <v>87</v>
      </c>
      <c r="H10" s="213">
        <v>0</v>
      </c>
      <c r="I10" s="215">
        <f t="shared" si="0"/>
        <v>87</v>
      </c>
      <c r="J10" s="213">
        <v>269</v>
      </c>
      <c r="K10" s="213">
        <v>8</v>
      </c>
      <c r="L10" s="221">
        <f t="shared" si="1"/>
        <v>0.32342007434944237</v>
      </c>
      <c r="M10" s="221">
        <f t="shared" ref="M10:M11" si="3">K10/J10</f>
        <v>2.9739776951672861E-2</v>
      </c>
      <c r="N10" s="222">
        <v>0</v>
      </c>
      <c r="O10" s="223">
        <v>0.21110000000000001</v>
      </c>
      <c r="P10" s="222">
        <v>0.627</v>
      </c>
    </row>
    <row r="11" spans="1:16" outlineLevel="1">
      <c r="A11" s="138" t="str">
        <f t="shared" si="2"/>
        <v>迭代4</v>
      </c>
      <c r="B11" s="213">
        <v>0</v>
      </c>
      <c r="C11" s="213">
        <v>2</v>
      </c>
      <c r="D11" s="213">
        <v>15</v>
      </c>
      <c r="E11" s="213">
        <v>2</v>
      </c>
      <c r="F11" s="213">
        <v>0</v>
      </c>
      <c r="G11" s="213">
        <v>19</v>
      </c>
      <c r="H11" s="213">
        <v>0</v>
      </c>
      <c r="I11" s="215">
        <f t="shared" si="0"/>
        <v>19</v>
      </c>
      <c r="J11" s="213">
        <v>32</v>
      </c>
      <c r="K11" s="213">
        <v>8</v>
      </c>
      <c r="L11" s="221">
        <f t="shared" si="1"/>
        <v>0.59375</v>
      </c>
      <c r="M11" s="221">
        <f t="shared" si="3"/>
        <v>0.25</v>
      </c>
      <c r="N11" s="222">
        <v>0</v>
      </c>
      <c r="O11" s="223">
        <v>0.21110000000000001</v>
      </c>
      <c r="P11" s="222">
        <v>0.627</v>
      </c>
    </row>
    <row r="12" spans="1:16" outlineLevel="1">
      <c r="A12" s="138" t="str">
        <f t="shared" si="2"/>
        <v>迭代5</v>
      </c>
      <c r="B12" s="212">
        <v>0</v>
      </c>
      <c r="C12" s="212">
        <v>0</v>
      </c>
      <c r="D12" s="212">
        <v>0</v>
      </c>
      <c r="E12" s="212">
        <v>0</v>
      </c>
      <c r="F12" s="212">
        <v>0</v>
      </c>
      <c r="G12" s="212">
        <v>0</v>
      </c>
      <c r="H12" s="212">
        <v>0</v>
      </c>
      <c r="I12" s="215">
        <f t="shared" si="0"/>
        <v>0</v>
      </c>
      <c r="J12" s="212">
        <v>0</v>
      </c>
      <c r="K12" s="212">
        <v>0</v>
      </c>
      <c r="L12" s="221">
        <f>M17</f>
        <v>0</v>
      </c>
      <c r="M12" s="221">
        <f>N17</f>
        <v>0</v>
      </c>
      <c r="N12" s="222">
        <v>0</v>
      </c>
      <c r="O12" s="223">
        <v>0.21110000000000001</v>
      </c>
      <c r="P12" s="222">
        <v>0.627</v>
      </c>
    </row>
    <row r="13" spans="1:16" outlineLevel="1">
      <c r="A13" s="138" t="str">
        <f t="shared" si="2"/>
        <v>迭代6</v>
      </c>
      <c r="B13" s="212">
        <v>0</v>
      </c>
      <c r="C13" s="212">
        <v>0</v>
      </c>
      <c r="D13" s="212">
        <v>0</v>
      </c>
      <c r="E13" s="212">
        <v>0</v>
      </c>
      <c r="F13" s="212">
        <v>0</v>
      </c>
      <c r="G13" s="212">
        <v>0</v>
      </c>
      <c r="H13" s="212">
        <v>0</v>
      </c>
      <c r="I13" s="215">
        <f t="shared" si="0"/>
        <v>0</v>
      </c>
      <c r="J13" s="212">
        <v>0</v>
      </c>
      <c r="K13" s="212">
        <v>0</v>
      </c>
      <c r="L13" s="221">
        <f>M18</f>
        <v>0</v>
      </c>
      <c r="M13" s="221">
        <f>N18</f>
        <v>0</v>
      </c>
      <c r="N13" s="222">
        <v>0</v>
      </c>
      <c r="O13" s="223">
        <v>0.21110000000000001</v>
      </c>
      <c r="P13" s="222">
        <v>0.627</v>
      </c>
    </row>
    <row r="14" spans="1:16" outlineLevel="1">
      <c r="A14" s="138" t="s">
        <v>663</v>
      </c>
      <c r="B14" s="214" t="s">
        <v>171</v>
      </c>
      <c r="C14" s="214" t="s">
        <v>171</v>
      </c>
      <c r="D14" s="214" t="s">
        <v>171</v>
      </c>
      <c r="E14" s="214" t="s">
        <v>171</v>
      </c>
      <c r="F14" s="214" t="s">
        <v>171</v>
      </c>
      <c r="G14" s="214" t="s">
        <v>171</v>
      </c>
      <c r="H14" s="214" t="s">
        <v>171</v>
      </c>
      <c r="I14" s="214">
        <f t="shared" si="0"/>
        <v>0</v>
      </c>
      <c r="J14" s="214" t="s">
        <v>171</v>
      </c>
      <c r="K14" s="214"/>
      <c r="L14" s="224" t="e">
        <f t="shared" si="1"/>
        <v>#VALUE!</v>
      </c>
      <c r="M14" s="224"/>
      <c r="N14" s="225">
        <v>0</v>
      </c>
      <c r="O14" s="225">
        <v>0.3075</v>
      </c>
      <c r="P14" s="225">
        <v>0.65469999999999995</v>
      </c>
    </row>
    <row r="15" spans="1:16" outlineLevel="1">
      <c r="A15" s="138" t="s">
        <v>396</v>
      </c>
      <c r="B15" s="215">
        <f t="shared" ref="B15:H15" si="4">SUM(B8:B14)</f>
        <v>0</v>
      </c>
      <c r="C15" s="215">
        <f t="shared" si="4"/>
        <v>3</v>
      </c>
      <c r="D15" s="215">
        <f t="shared" si="4"/>
        <v>39</v>
      </c>
      <c r="E15" s="215">
        <f t="shared" si="4"/>
        <v>30</v>
      </c>
      <c r="F15" s="215">
        <f t="shared" si="4"/>
        <v>50</v>
      </c>
      <c r="G15" s="215">
        <f t="shared" si="4"/>
        <v>122</v>
      </c>
      <c r="H15" s="215">
        <f t="shared" si="4"/>
        <v>0</v>
      </c>
      <c r="I15" s="215">
        <f>IF(SUM(I8:I14)=0,"-",SUM(I8:I14))</f>
        <v>122</v>
      </c>
      <c r="J15" s="215">
        <f>IF(SUM(J8:J14)=0,"-",SUM(J8:J14))</f>
        <v>340</v>
      </c>
      <c r="K15" s="215">
        <f>IF(SUM(K8:K14)=0,"-",SUM(K8:K14))</f>
        <v>32</v>
      </c>
      <c r="L15" s="221">
        <f t="shared" si="1"/>
        <v>0.35882352941176471</v>
      </c>
      <c r="M15" s="226">
        <f>K15/J15</f>
        <v>9.4117647058823528E-2</v>
      </c>
      <c r="N15" s="227"/>
      <c r="O15" s="227"/>
      <c r="P15" s="227"/>
    </row>
    <row r="16" spans="1:16" outlineLevel="1"/>
    <row r="17" spans="1:14" outlineLevel="1"/>
    <row r="18" spans="1:14" outlineLevel="1">
      <c r="N18" s="228"/>
    </row>
    <row r="19" spans="1:14" outlineLevel="1">
      <c r="N19" s="228"/>
    </row>
    <row r="20" spans="1:14" outlineLevel="1">
      <c r="N20" s="228"/>
    </row>
    <row r="21" spans="1:14" outlineLevel="1">
      <c r="N21" s="228"/>
    </row>
    <row r="22" spans="1:14" outlineLevel="1">
      <c r="N22" s="228"/>
    </row>
    <row r="23" spans="1:14" outlineLevel="1"/>
    <row r="24" spans="1:14" outlineLevel="1"/>
    <row r="25" spans="1:14" outlineLevel="1"/>
    <row r="26" spans="1:14" outlineLevel="1"/>
    <row r="27" spans="1:14" outlineLevel="1"/>
    <row r="28" spans="1:14" outlineLevel="1"/>
    <row r="29" spans="1:14" ht="27" customHeight="1" outlineLevel="1"/>
    <row r="30" spans="1:14" ht="18.75" customHeight="1" outlineLevel="1"/>
    <row r="31" spans="1:14" outlineLevel="1"/>
    <row r="32" spans="1:14" ht="27" outlineLevel="1">
      <c r="A32" s="54" t="s">
        <v>664</v>
      </c>
      <c r="B32" s="54"/>
      <c r="C32" s="211"/>
      <c r="D32" s="216"/>
      <c r="E32" s="216"/>
      <c r="F32" s="216"/>
      <c r="G32" s="216"/>
      <c r="H32" s="216"/>
      <c r="I32" s="216"/>
      <c r="J32" s="216"/>
      <c r="K32" s="216"/>
      <c r="L32" s="216"/>
      <c r="M32" s="229"/>
    </row>
    <row r="33" spans="1:17" outlineLevel="1">
      <c r="A33" s="938" t="s">
        <v>649</v>
      </c>
      <c r="B33" s="938" t="s">
        <v>650</v>
      </c>
      <c r="C33" s="938"/>
      <c r="D33" s="938"/>
      <c r="E33" s="938"/>
      <c r="F33" s="938"/>
      <c r="G33" s="946" t="s">
        <v>651</v>
      </c>
      <c r="H33" s="946" t="s">
        <v>652</v>
      </c>
      <c r="I33" s="938" t="s">
        <v>653</v>
      </c>
      <c r="J33" s="943" t="s">
        <v>654</v>
      </c>
      <c r="K33" s="943" t="s">
        <v>655</v>
      </c>
      <c r="L33" s="945" t="s">
        <v>656</v>
      </c>
      <c r="M33" s="943" t="s">
        <v>657</v>
      </c>
      <c r="N33" s="939" t="s">
        <v>551</v>
      </c>
      <c r="O33" s="939"/>
      <c r="P33" s="939"/>
    </row>
    <row r="34" spans="1:17" outlineLevel="1">
      <c r="A34" s="938"/>
      <c r="B34" s="138" t="s">
        <v>658</v>
      </c>
      <c r="C34" s="138" t="s">
        <v>659</v>
      </c>
      <c r="D34" s="138" t="s">
        <v>660</v>
      </c>
      <c r="E34" s="138" t="s">
        <v>661</v>
      </c>
      <c r="F34" s="138" t="s">
        <v>662</v>
      </c>
      <c r="G34" s="947"/>
      <c r="H34" s="947"/>
      <c r="I34" s="938"/>
      <c r="J34" s="944"/>
      <c r="K34" s="944"/>
      <c r="L34" s="938"/>
      <c r="M34" s="944"/>
      <c r="N34" s="219" t="s">
        <v>166</v>
      </c>
      <c r="O34" s="220" t="s">
        <v>167</v>
      </c>
      <c r="P34" s="219" t="s">
        <v>342</v>
      </c>
    </row>
    <row r="35" spans="1:17" outlineLevel="1">
      <c r="A35" s="138" t="str">
        <f>CONCATENATE("迭代",ROW(A35)-ROW($A$34))</f>
        <v>迭代1</v>
      </c>
      <c r="B35" s="212">
        <v>0</v>
      </c>
      <c r="C35" s="212">
        <v>0</v>
      </c>
      <c r="D35" s="212">
        <v>0</v>
      </c>
      <c r="E35" s="212">
        <v>0</v>
      </c>
      <c r="F35" s="212">
        <v>0</v>
      </c>
      <c r="G35" s="212">
        <v>0</v>
      </c>
      <c r="H35" s="212">
        <v>0</v>
      </c>
      <c r="I35" s="215">
        <f t="shared" ref="I35:I41" si="5">SUM($B35:$F35)</f>
        <v>0</v>
      </c>
      <c r="J35" s="212">
        <v>0</v>
      </c>
      <c r="K35" s="212">
        <v>0</v>
      </c>
      <c r="L35" s="221">
        <f>M40</f>
        <v>0</v>
      </c>
      <c r="M35" s="221">
        <f>N40</f>
        <v>0</v>
      </c>
      <c r="N35" s="222">
        <v>0</v>
      </c>
      <c r="O35" s="223">
        <v>7.5399999999999995E-2</v>
      </c>
      <c r="P35" s="222">
        <v>0.2273</v>
      </c>
    </row>
    <row r="36" spans="1:17" outlineLevel="1">
      <c r="A36" s="138" t="str">
        <f t="shared" ref="A36:A40" si="6">CONCATENATE("迭代",ROW(A36)-ROW($A$34))</f>
        <v>迭代2</v>
      </c>
      <c r="B36" s="212">
        <v>0</v>
      </c>
      <c r="C36" s="212">
        <v>0</v>
      </c>
      <c r="D36" s="212">
        <v>0</v>
      </c>
      <c r="E36" s="212">
        <v>0</v>
      </c>
      <c r="F36" s="212">
        <v>0</v>
      </c>
      <c r="G36" s="212">
        <v>0</v>
      </c>
      <c r="H36" s="212">
        <v>0</v>
      </c>
      <c r="I36" s="230">
        <f t="shared" si="5"/>
        <v>0</v>
      </c>
      <c r="J36" s="212">
        <v>0</v>
      </c>
      <c r="K36" s="212">
        <v>0</v>
      </c>
      <c r="L36" s="221">
        <f>M41</f>
        <v>0</v>
      </c>
      <c r="M36" s="221">
        <f>N41</f>
        <v>0</v>
      </c>
      <c r="N36" s="222">
        <v>0</v>
      </c>
      <c r="O36" s="223">
        <v>7.5399999999999995E-2</v>
      </c>
      <c r="P36" s="222">
        <v>0.2273</v>
      </c>
      <c r="Q36" s="235"/>
    </row>
    <row r="37" spans="1:17" outlineLevel="1">
      <c r="A37" s="138" t="str">
        <f t="shared" si="6"/>
        <v>迭代3</v>
      </c>
      <c r="B37" s="212">
        <v>0</v>
      </c>
      <c r="C37" s="212">
        <v>0</v>
      </c>
      <c r="D37" s="212">
        <v>3</v>
      </c>
      <c r="E37" s="212">
        <v>0</v>
      </c>
      <c r="F37" s="212">
        <v>0</v>
      </c>
      <c r="G37" s="212">
        <v>3</v>
      </c>
      <c r="H37" s="212">
        <v>0</v>
      </c>
      <c r="I37" s="230">
        <f t="shared" si="5"/>
        <v>3</v>
      </c>
      <c r="J37" s="212">
        <v>96</v>
      </c>
      <c r="K37" s="212">
        <v>4</v>
      </c>
      <c r="L37" s="221">
        <f t="shared" ref="L37:L42" si="7">I37/J37</f>
        <v>3.125E-2</v>
      </c>
      <c r="M37" s="221">
        <f>K37/J37</f>
        <v>4.1666666666666664E-2</v>
      </c>
      <c r="N37" s="222">
        <v>0</v>
      </c>
      <c r="O37" s="223">
        <v>7.5399999999999995E-2</v>
      </c>
      <c r="P37" s="222">
        <v>0.2273</v>
      </c>
    </row>
    <row r="38" spans="1:17" outlineLevel="1">
      <c r="A38" s="138" t="str">
        <f t="shared" si="6"/>
        <v>迭代4</v>
      </c>
      <c r="B38" s="212">
        <v>0</v>
      </c>
      <c r="C38" s="212">
        <v>0</v>
      </c>
      <c r="D38" s="212">
        <v>2</v>
      </c>
      <c r="E38" s="212">
        <v>0</v>
      </c>
      <c r="F38" s="212">
        <v>0</v>
      </c>
      <c r="G38" s="212">
        <v>0</v>
      </c>
      <c r="H38" s="212">
        <v>0</v>
      </c>
      <c r="I38" s="230">
        <f t="shared" si="5"/>
        <v>2</v>
      </c>
      <c r="J38" s="212">
        <v>63</v>
      </c>
      <c r="K38" s="212">
        <v>4</v>
      </c>
      <c r="L38" s="221">
        <f t="shared" si="7"/>
        <v>3.1746031746031744E-2</v>
      </c>
      <c r="M38" s="221">
        <f>K38/J38</f>
        <v>6.3492063492063489E-2</v>
      </c>
      <c r="N38" s="222">
        <v>0</v>
      </c>
      <c r="O38" s="223">
        <v>7.5399999999999995E-2</v>
      </c>
      <c r="P38" s="222">
        <v>0.2273</v>
      </c>
    </row>
    <row r="39" spans="1:17" outlineLevel="1">
      <c r="A39" s="138" t="str">
        <f t="shared" si="6"/>
        <v>迭代5</v>
      </c>
      <c r="B39" s="212">
        <v>0</v>
      </c>
      <c r="C39" s="212">
        <v>0</v>
      </c>
      <c r="D39" s="212">
        <v>0</v>
      </c>
      <c r="E39" s="212">
        <v>0</v>
      </c>
      <c r="F39" s="212">
        <v>0</v>
      </c>
      <c r="G39" s="212">
        <v>0</v>
      </c>
      <c r="H39" s="212">
        <v>0</v>
      </c>
      <c r="I39" s="230">
        <f t="shared" si="5"/>
        <v>0</v>
      </c>
      <c r="J39" s="212">
        <v>0</v>
      </c>
      <c r="K39" s="212">
        <v>0</v>
      </c>
      <c r="L39" s="221">
        <f>M44</f>
        <v>0</v>
      </c>
      <c r="M39" s="221">
        <f>N44</f>
        <v>0</v>
      </c>
      <c r="N39" s="222">
        <v>0</v>
      </c>
      <c r="O39" s="223">
        <v>7.5399999999999995E-2</v>
      </c>
      <c r="P39" s="222">
        <v>0.2273</v>
      </c>
    </row>
    <row r="40" spans="1:17" outlineLevel="1">
      <c r="A40" s="138" t="str">
        <f t="shared" si="6"/>
        <v>迭代6</v>
      </c>
      <c r="B40" s="212">
        <v>0</v>
      </c>
      <c r="C40" s="212">
        <v>0</v>
      </c>
      <c r="D40" s="212">
        <v>0</v>
      </c>
      <c r="E40" s="212">
        <v>0</v>
      </c>
      <c r="F40" s="212">
        <v>0</v>
      </c>
      <c r="G40" s="212">
        <v>0</v>
      </c>
      <c r="H40" s="212">
        <v>0</v>
      </c>
      <c r="I40" s="230">
        <f t="shared" si="5"/>
        <v>0</v>
      </c>
      <c r="J40" s="212">
        <v>0</v>
      </c>
      <c r="K40" s="212">
        <v>0</v>
      </c>
      <c r="L40" s="221">
        <f>M45</f>
        <v>0</v>
      </c>
      <c r="M40" s="221">
        <f>N45</f>
        <v>0</v>
      </c>
      <c r="N40" s="222">
        <v>0</v>
      </c>
      <c r="O40" s="223">
        <v>7.5399999999999995E-2</v>
      </c>
      <c r="P40" s="222">
        <v>0.2273</v>
      </c>
    </row>
    <row r="41" spans="1:17" outlineLevel="1">
      <c r="A41" s="138" t="s">
        <v>663</v>
      </c>
      <c r="B41" s="217" t="s">
        <v>171</v>
      </c>
      <c r="C41" s="217" t="s">
        <v>171</v>
      </c>
      <c r="D41" s="217" t="s">
        <v>171</v>
      </c>
      <c r="E41" s="217" t="s">
        <v>171</v>
      </c>
      <c r="F41" s="217" t="s">
        <v>171</v>
      </c>
      <c r="G41" s="217" t="s">
        <v>171</v>
      </c>
      <c r="H41" s="217" t="s">
        <v>171</v>
      </c>
      <c r="I41" s="214">
        <f t="shared" si="5"/>
        <v>0</v>
      </c>
      <c r="J41" s="231" t="s">
        <v>171</v>
      </c>
      <c r="K41" s="231"/>
      <c r="L41" s="224" t="e">
        <f t="shared" si="7"/>
        <v>#VALUE!</v>
      </c>
      <c r="M41" s="224"/>
      <c r="N41" s="232">
        <v>0</v>
      </c>
      <c r="O41" s="232">
        <v>0.28660000000000002</v>
      </c>
      <c r="P41" s="232">
        <v>0.61099999999999999</v>
      </c>
    </row>
    <row r="42" spans="1:17" outlineLevel="1">
      <c r="A42" s="138" t="s">
        <v>396</v>
      </c>
      <c r="B42" s="215">
        <f t="shared" ref="B42:H42" si="8">SUM(B35:B41)</f>
        <v>0</v>
      </c>
      <c r="C42" s="215">
        <f t="shared" si="8"/>
        <v>0</v>
      </c>
      <c r="D42" s="215">
        <f t="shared" si="8"/>
        <v>5</v>
      </c>
      <c r="E42" s="215">
        <f t="shared" si="8"/>
        <v>0</v>
      </c>
      <c r="F42" s="215">
        <f t="shared" si="8"/>
        <v>0</v>
      </c>
      <c r="G42" s="215">
        <f t="shared" si="8"/>
        <v>3</v>
      </c>
      <c r="H42" s="215">
        <f t="shared" si="8"/>
        <v>0</v>
      </c>
      <c r="I42" s="215">
        <f>IF(SUM(I36:I41)=0,"-",SUM(I36:I41))</f>
        <v>5</v>
      </c>
      <c r="J42" s="215">
        <f>IF(SUM(J36:J41)=0,"-",SUM(J36:J41))</f>
        <v>159</v>
      </c>
      <c r="K42" s="215">
        <f>IF(SUM(K36:K41)=0,"-",SUM(K36:K41))</f>
        <v>8</v>
      </c>
      <c r="L42" s="221">
        <f t="shared" si="7"/>
        <v>3.1446540880503145E-2</v>
      </c>
      <c r="M42" s="226">
        <f>K42/J42</f>
        <v>5.0314465408805034E-2</v>
      </c>
      <c r="N42" s="227"/>
      <c r="O42" s="227"/>
      <c r="P42" s="227"/>
    </row>
    <row r="43" spans="1:17" ht="18" customHeight="1" outlineLevel="1"/>
    <row r="44" spans="1:17" outlineLevel="1"/>
    <row r="45" spans="1:17" ht="13.5" customHeight="1" outlineLevel="1">
      <c r="N45" s="228"/>
    </row>
    <row r="46" spans="1:17" outlineLevel="1">
      <c r="N46" s="228"/>
    </row>
    <row r="47" spans="1:17" outlineLevel="1">
      <c r="N47" s="228"/>
    </row>
    <row r="48" spans="1:17" outlineLevel="1">
      <c r="N48" s="228"/>
    </row>
    <row r="49" spans="1:16" outlineLevel="1">
      <c r="N49" s="228"/>
    </row>
    <row r="50" spans="1:16" outlineLevel="1"/>
    <row r="51" spans="1:16" outlineLevel="1"/>
    <row r="52" spans="1:16" outlineLevel="1"/>
    <row r="53" spans="1:16" outlineLevel="1"/>
    <row r="54" spans="1:16" outlineLevel="1"/>
    <row r="55" spans="1:16" ht="27" customHeight="1" outlineLevel="1"/>
    <row r="56" spans="1:16" outlineLevel="1"/>
    <row r="57" spans="1:16" outlineLevel="1"/>
    <row r="58" spans="1:16" outlineLevel="1"/>
    <row r="59" spans="1:16" outlineLevel="1"/>
    <row r="60" spans="1:16" outlineLevel="1"/>
    <row r="61" spans="1:16" ht="27" outlineLevel="1">
      <c r="A61" s="54" t="s">
        <v>665</v>
      </c>
      <c r="B61" s="54"/>
      <c r="C61" s="211"/>
      <c r="D61" s="216"/>
      <c r="E61" s="216"/>
      <c r="F61" s="216"/>
      <c r="G61" s="216"/>
      <c r="H61" s="216"/>
      <c r="I61" s="216"/>
      <c r="J61" s="216"/>
      <c r="K61" s="216"/>
      <c r="L61" s="216"/>
      <c r="M61" s="229"/>
    </row>
    <row r="62" spans="1:16" outlineLevel="1">
      <c r="A62" s="938" t="s">
        <v>649</v>
      </c>
      <c r="B62" s="938" t="s">
        <v>650</v>
      </c>
      <c r="C62" s="938"/>
      <c r="D62" s="938"/>
      <c r="E62" s="938"/>
      <c r="F62" s="938"/>
      <c r="G62" s="946" t="s">
        <v>651</v>
      </c>
      <c r="H62" s="946" t="s">
        <v>652</v>
      </c>
      <c r="I62" s="938" t="s">
        <v>653</v>
      </c>
      <c r="J62" s="943" t="s">
        <v>654</v>
      </c>
      <c r="K62" s="943" t="s">
        <v>655</v>
      </c>
      <c r="L62" s="945" t="s">
        <v>656</v>
      </c>
      <c r="M62" s="943" t="s">
        <v>657</v>
      </c>
      <c r="N62" s="939" t="s">
        <v>551</v>
      </c>
      <c r="O62" s="939"/>
      <c r="P62" s="939"/>
    </row>
    <row r="63" spans="1:16" outlineLevel="1">
      <c r="A63" s="938"/>
      <c r="B63" s="138" t="s">
        <v>658</v>
      </c>
      <c r="C63" s="138" t="s">
        <v>659</v>
      </c>
      <c r="D63" s="138" t="s">
        <v>660</v>
      </c>
      <c r="E63" s="138" t="s">
        <v>661</v>
      </c>
      <c r="F63" s="138" t="s">
        <v>662</v>
      </c>
      <c r="G63" s="947"/>
      <c r="H63" s="947"/>
      <c r="I63" s="938"/>
      <c r="J63" s="944"/>
      <c r="K63" s="944"/>
      <c r="L63" s="938"/>
      <c r="M63" s="944"/>
      <c r="N63" s="219" t="s">
        <v>166</v>
      </c>
      <c r="O63" s="220" t="s">
        <v>167</v>
      </c>
      <c r="P63" s="219" t="s">
        <v>342</v>
      </c>
    </row>
    <row r="64" spans="1:16" outlineLevel="1">
      <c r="A64" s="138" t="str">
        <f>CONCATENATE("迭代",ROW(A64)-ROW($A$63))</f>
        <v>迭代1</v>
      </c>
      <c r="B64" s="218">
        <v>0</v>
      </c>
      <c r="C64" s="218">
        <v>0</v>
      </c>
      <c r="D64" s="218">
        <v>0</v>
      </c>
      <c r="E64" s="218">
        <v>0</v>
      </c>
      <c r="F64" s="218">
        <v>0</v>
      </c>
      <c r="G64" s="218">
        <v>0</v>
      </c>
      <c r="H64" s="218">
        <v>0</v>
      </c>
      <c r="I64" s="233">
        <f t="shared" ref="I64:I70" si="9">SUM($B64:$F64)</f>
        <v>0</v>
      </c>
      <c r="J64" s="234">
        <v>0</v>
      </c>
      <c r="K64" s="234">
        <v>0</v>
      </c>
      <c r="L64" s="221">
        <f>M69</f>
        <v>0</v>
      </c>
      <c r="M64" s="221">
        <f>N69</f>
        <v>0</v>
      </c>
      <c r="N64" s="222">
        <v>0</v>
      </c>
      <c r="O64" s="223">
        <v>8.3400000000000002E-2</v>
      </c>
      <c r="P64" s="222">
        <v>0.22040000000000001</v>
      </c>
    </row>
    <row r="65" spans="1:16" outlineLevel="1">
      <c r="A65" s="138" t="str">
        <f t="shared" ref="A65:A69" si="10">CONCATENATE("迭代",ROW(A65)-ROW($A$63))</f>
        <v>迭代2</v>
      </c>
      <c r="B65" s="218">
        <v>0</v>
      </c>
      <c r="C65" s="218">
        <v>0</v>
      </c>
      <c r="D65" s="218">
        <v>0</v>
      </c>
      <c r="E65" s="218">
        <v>0</v>
      </c>
      <c r="F65" s="218">
        <v>0</v>
      </c>
      <c r="G65" s="218">
        <v>0</v>
      </c>
      <c r="H65" s="218">
        <v>0</v>
      </c>
      <c r="I65" s="237">
        <f t="shared" si="9"/>
        <v>0</v>
      </c>
      <c r="J65" s="234">
        <v>0</v>
      </c>
      <c r="K65" s="234">
        <v>0</v>
      </c>
      <c r="L65" s="221">
        <f>M70</f>
        <v>0</v>
      </c>
      <c r="M65" s="221">
        <f>N70</f>
        <v>0</v>
      </c>
      <c r="N65" s="222">
        <v>0</v>
      </c>
      <c r="O65" s="223">
        <v>8.3400000000000002E-2</v>
      </c>
      <c r="P65" s="222">
        <v>0.22040000000000001</v>
      </c>
    </row>
    <row r="66" spans="1:16" outlineLevel="1">
      <c r="A66" s="138" t="str">
        <f t="shared" si="10"/>
        <v>迭代3</v>
      </c>
      <c r="B66" s="218">
        <v>0</v>
      </c>
      <c r="C66" s="218">
        <v>0</v>
      </c>
      <c r="D66" s="218">
        <v>6</v>
      </c>
      <c r="E66" s="218">
        <v>0</v>
      </c>
      <c r="F66" s="218">
        <v>0</v>
      </c>
      <c r="G66" s="218">
        <v>0</v>
      </c>
      <c r="H66" s="218">
        <v>0</v>
      </c>
      <c r="I66" s="237">
        <f t="shared" si="9"/>
        <v>6</v>
      </c>
      <c r="J66" s="234">
        <v>35</v>
      </c>
      <c r="K66" s="234">
        <v>4</v>
      </c>
      <c r="L66" s="238">
        <f t="shared" ref="L66:L71" si="11">I66/J66</f>
        <v>0.17142857142857143</v>
      </c>
      <c r="M66" s="238">
        <f t="shared" ref="M66:M71" si="12">K66/J66</f>
        <v>0.11428571428571428</v>
      </c>
      <c r="N66" s="222">
        <v>0</v>
      </c>
      <c r="O66" s="223">
        <v>8.3400000000000002E-2</v>
      </c>
      <c r="P66" s="222">
        <v>0.22040000000000001</v>
      </c>
    </row>
    <row r="67" spans="1:16" outlineLevel="1">
      <c r="A67" s="138" t="str">
        <f t="shared" si="10"/>
        <v>迭代4</v>
      </c>
      <c r="B67" s="218">
        <v>0</v>
      </c>
      <c r="C67" s="218">
        <v>0</v>
      </c>
      <c r="D67" s="218">
        <v>2</v>
      </c>
      <c r="E67" s="218">
        <v>1</v>
      </c>
      <c r="F67" s="218">
        <v>0</v>
      </c>
      <c r="G67" s="218">
        <v>3</v>
      </c>
      <c r="H67" s="218">
        <v>0</v>
      </c>
      <c r="I67" s="237">
        <f t="shared" si="9"/>
        <v>3</v>
      </c>
      <c r="J67" s="218">
        <v>47</v>
      </c>
      <c r="K67" s="218">
        <v>4</v>
      </c>
      <c r="L67" s="238">
        <f t="shared" si="11"/>
        <v>6.3829787234042548E-2</v>
      </c>
      <c r="M67" s="238">
        <f t="shared" si="12"/>
        <v>8.5106382978723402E-2</v>
      </c>
      <c r="N67" s="222">
        <v>0</v>
      </c>
      <c r="O67" s="223">
        <v>8.3400000000000002E-2</v>
      </c>
      <c r="P67" s="222">
        <v>0.22040000000000001</v>
      </c>
    </row>
    <row r="68" spans="1:16" outlineLevel="1">
      <c r="A68" s="138" t="str">
        <f t="shared" si="10"/>
        <v>迭代5</v>
      </c>
      <c r="B68" s="218">
        <v>0</v>
      </c>
      <c r="C68" s="218">
        <v>0</v>
      </c>
      <c r="D68" s="218">
        <v>0</v>
      </c>
      <c r="E68" s="218">
        <v>0</v>
      </c>
      <c r="F68" s="218">
        <v>0</v>
      </c>
      <c r="G68" s="218">
        <v>0</v>
      </c>
      <c r="H68" s="218">
        <v>0</v>
      </c>
      <c r="I68" s="237">
        <f t="shared" si="9"/>
        <v>0</v>
      </c>
      <c r="J68" s="234">
        <v>0</v>
      </c>
      <c r="K68" s="234">
        <v>0</v>
      </c>
      <c r="L68" s="221">
        <f>M73</f>
        <v>0</v>
      </c>
      <c r="M68" s="221">
        <f>N73</f>
        <v>0</v>
      </c>
      <c r="N68" s="222">
        <v>0</v>
      </c>
      <c r="O68" s="223">
        <v>8.3400000000000002E-2</v>
      </c>
      <c r="P68" s="222">
        <v>0.22040000000000001</v>
      </c>
    </row>
    <row r="69" spans="1:16" outlineLevel="1">
      <c r="A69" s="138" t="str">
        <f t="shared" si="10"/>
        <v>迭代6</v>
      </c>
      <c r="B69" s="218">
        <v>0</v>
      </c>
      <c r="C69" s="218">
        <v>0</v>
      </c>
      <c r="D69" s="218">
        <v>0</v>
      </c>
      <c r="E69" s="218">
        <v>0</v>
      </c>
      <c r="F69" s="218">
        <v>0</v>
      </c>
      <c r="G69" s="218">
        <v>0</v>
      </c>
      <c r="H69" s="218">
        <v>0</v>
      </c>
      <c r="I69" s="237">
        <f t="shared" si="9"/>
        <v>0</v>
      </c>
      <c r="J69" s="234">
        <v>0</v>
      </c>
      <c r="K69" s="234">
        <v>0</v>
      </c>
      <c r="L69" s="221">
        <f>M74</f>
        <v>0</v>
      </c>
      <c r="M69" s="221">
        <f>N74</f>
        <v>0</v>
      </c>
      <c r="N69" s="222">
        <v>0</v>
      </c>
      <c r="O69" s="223">
        <v>8.3400000000000002E-2</v>
      </c>
      <c r="P69" s="222">
        <v>0.22040000000000001</v>
      </c>
    </row>
    <row r="70" spans="1:16" outlineLevel="1">
      <c r="A70" s="138" t="s">
        <v>663</v>
      </c>
      <c r="B70" s="217"/>
      <c r="C70" s="217"/>
      <c r="D70" s="217"/>
      <c r="E70" s="217"/>
      <c r="F70" s="217"/>
      <c r="G70" s="217"/>
      <c r="H70" s="217"/>
      <c r="I70" s="214">
        <f t="shared" si="9"/>
        <v>0</v>
      </c>
      <c r="J70" s="217" t="s">
        <v>171</v>
      </c>
      <c r="K70" s="217"/>
      <c r="L70" s="224" t="e">
        <f t="shared" si="11"/>
        <v>#VALUE!</v>
      </c>
      <c r="M70" s="224"/>
      <c r="N70" s="232">
        <v>0</v>
      </c>
      <c r="O70" s="232">
        <v>0.23330000000000001</v>
      </c>
      <c r="P70" s="232">
        <v>0.71309999999999996</v>
      </c>
    </row>
    <row r="71" spans="1:16" outlineLevel="1">
      <c r="A71" s="138" t="s">
        <v>396</v>
      </c>
      <c r="B71" s="233">
        <f t="shared" ref="B71:H71" si="13">SUM(B64:B70)</f>
        <v>0</v>
      </c>
      <c r="C71" s="233">
        <f t="shared" si="13"/>
        <v>0</v>
      </c>
      <c r="D71" s="233">
        <f t="shared" si="13"/>
        <v>8</v>
      </c>
      <c r="E71" s="233">
        <f t="shared" si="13"/>
        <v>1</v>
      </c>
      <c r="F71" s="233">
        <f t="shared" si="13"/>
        <v>0</v>
      </c>
      <c r="G71" s="233">
        <f t="shared" si="13"/>
        <v>3</v>
      </c>
      <c r="H71" s="233">
        <f t="shared" si="13"/>
        <v>0</v>
      </c>
      <c r="I71" s="215">
        <f>IF(SUM(I65:I70)=0,"-",SUM(I65:I70))</f>
        <v>9</v>
      </c>
      <c r="J71" s="215">
        <f>IF(SUM(J65:J70)=0,"-",SUM(J65:J70))</f>
        <v>82</v>
      </c>
      <c r="K71" s="215">
        <f>IF(SUM(K65:K70)=0,"-",SUM(K65:K70))</f>
        <v>8</v>
      </c>
      <c r="L71" s="239">
        <f t="shared" si="11"/>
        <v>0.10975609756097561</v>
      </c>
      <c r="M71" s="238">
        <f t="shared" si="12"/>
        <v>9.7560975609756101E-2</v>
      </c>
    </row>
    <row r="72" spans="1:16" outlineLevel="1"/>
    <row r="73" spans="1:16" outlineLevel="1">
      <c r="N73" s="228"/>
    </row>
    <row r="74" spans="1:16" outlineLevel="1">
      <c r="N74" s="228"/>
    </row>
    <row r="75" spans="1:16" outlineLevel="1">
      <c r="N75" s="228"/>
    </row>
    <row r="76" spans="1:16" outlineLevel="1">
      <c r="N76" s="228"/>
    </row>
    <row r="77" spans="1:16" outlineLevel="1">
      <c r="N77" s="228"/>
    </row>
    <row r="78" spans="1:16" outlineLevel="1">
      <c r="N78" s="228"/>
    </row>
    <row r="79" spans="1:16" outlineLevel="1"/>
    <row r="80" spans="1:16" outlineLevel="1"/>
    <row r="81" spans="1:16" outlineLevel="1"/>
    <row r="82" spans="1:16" ht="30.95" customHeight="1" outlineLevel="1"/>
    <row r="83" spans="1:16" outlineLevel="1"/>
    <row r="84" spans="1:16" outlineLevel="1"/>
    <row r="85" spans="1:16" outlineLevel="1"/>
    <row r="86" spans="1:16" outlineLevel="1"/>
    <row r="87" spans="1:16" outlineLevel="1"/>
    <row r="88" spans="1:16" outlineLevel="1"/>
    <row r="89" spans="1:16" outlineLevel="1"/>
    <row r="90" spans="1:16" outlineLevel="1"/>
    <row r="91" spans="1:16" ht="27" outlineLevel="1">
      <c r="A91" s="54" t="s">
        <v>666</v>
      </c>
      <c r="B91" s="54"/>
      <c r="C91" s="211"/>
      <c r="D91" s="216"/>
      <c r="E91" s="216"/>
      <c r="F91" s="216"/>
      <c r="G91" s="216"/>
      <c r="H91" s="216"/>
      <c r="I91" s="216"/>
      <c r="J91" s="216"/>
      <c r="K91" s="216"/>
      <c r="L91" s="216"/>
      <c r="M91" s="229"/>
    </row>
    <row r="92" spans="1:16" outlineLevel="1">
      <c r="A92" s="938" t="s">
        <v>649</v>
      </c>
      <c r="B92" s="938" t="s">
        <v>650</v>
      </c>
      <c r="C92" s="938"/>
      <c r="D92" s="938"/>
      <c r="E92" s="938"/>
      <c r="F92" s="938"/>
      <c r="G92" s="946" t="s">
        <v>651</v>
      </c>
      <c r="H92" s="946" t="s">
        <v>652</v>
      </c>
      <c r="I92" s="938" t="s">
        <v>653</v>
      </c>
      <c r="J92" s="943" t="s">
        <v>667</v>
      </c>
      <c r="K92" s="943" t="s">
        <v>655</v>
      </c>
      <c r="L92" s="945" t="s">
        <v>668</v>
      </c>
      <c r="M92" s="943" t="s">
        <v>657</v>
      </c>
      <c r="N92" s="939" t="s">
        <v>551</v>
      </c>
      <c r="O92" s="939"/>
      <c r="P92" s="939"/>
    </row>
    <row r="93" spans="1:16" outlineLevel="1">
      <c r="A93" s="938"/>
      <c r="B93" s="138" t="s">
        <v>658</v>
      </c>
      <c r="C93" s="138" t="s">
        <v>659</v>
      </c>
      <c r="D93" s="138" t="s">
        <v>660</v>
      </c>
      <c r="E93" s="138" t="s">
        <v>661</v>
      </c>
      <c r="F93" s="138" t="s">
        <v>662</v>
      </c>
      <c r="G93" s="947"/>
      <c r="H93" s="947"/>
      <c r="I93" s="938"/>
      <c r="J93" s="944"/>
      <c r="K93" s="944"/>
      <c r="L93" s="938"/>
      <c r="M93" s="944"/>
      <c r="N93" s="219" t="s">
        <v>166</v>
      </c>
      <c r="O93" s="220" t="s">
        <v>167</v>
      </c>
      <c r="P93" s="219" t="s">
        <v>342</v>
      </c>
    </row>
    <row r="94" spans="1:16" outlineLevel="1">
      <c r="A94" s="138" t="str">
        <f>CONCATENATE("迭代",ROW(A94)-ROW($A$93))</f>
        <v>迭代1</v>
      </c>
      <c r="B94" s="212">
        <v>0</v>
      </c>
      <c r="C94" s="212">
        <v>0</v>
      </c>
      <c r="D94" s="212">
        <v>1</v>
      </c>
      <c r="E94" s="212">
        <v>0</v>
      </c>
      <c r="F94" s="212">
        <v>0</v>
      </c>
      <c r="G94" s="212">
        <v>1</v>
      </c>
      <c r="H94" s="212">
        <v>0</v>
      </c>
      <c r="I94" s="230">
        <f t="shared" ref="I94:I100" si="14">SUM($B94:$F94)</f>
        <v>1</v>
      </c>
      <c r="J94" s="212">
        <v>11</v>
      </c>
      <c r="K94" s="212">
        <v>4</v>
      </c>
      <c r="L94" s="221">
        <f t="shared" ref="L94:L101" si="15">I94/J94</f>
        <v>9.0909090909090912E-2</v>
      </c>
      <c r="M94" s="221">
        <f t="shared" ref="M94:M101" si="16">K94/J94</f>
        <v>0.36363636363636365</v>
      </c>
      <c r="N94" s="222">
        <v>8.0000000000000004E-4</v>
      </c>
      <c r="O94" s="223">
        <v>1.0999999999999999E-2</v>
      </c>
      <c r="P94" s="222">
        <v>2.12E-2</v>
      </c>
    </row>
    <row r="95" spans="1:16" outlineLevel="1">
      <c r="A95" s="138" t="str">
        <f t="shared" ref="A95:A99" si="17">CONCATENATE("迭代",ROW(A95)-ROW($A$93))</f>
        <v>迭代2</v>
      </c>
      <c r="B95" s="213">
        <v>0</v>
      </c>
      <c r="C95" s="213">
        <v>0</v>
      </c>
      <c r="D95" s="213">
        <v>0</v>
      </c>
      <c r="E95" s="213">
        <v>2</v>
      </c>
      <c r="F95" s="213">
        <v>0</v>
      </c>
      <c r="G95" s="213">
        <v>2</v>
      </c>
      <c r="H95" s="213">
        <v>0</v>
      </c>
      <c r="I95" s="230">
        <f t="shared" si="14"/>
        <v>2</v>
      </c>
      <c r="J95" s="213">
        <v>62</v>
      </c>
      <c r="K95" s="213">
        <v>4</v>
      </c>
      <c r="L95" s="221">
        <f t="shared" si="15"/>
        <v>3.2258064516129031E-2</v>
      </c>
      <c r="M95" s="221">
        <f t="shared" si="16"/>
        <v>6.4516129032258063E-2</v>
      </c>
      <c r="N95" s="222">
        <v>8.0000000000000004E-4</v>
      </c>
      <c r="O95" s="223">
        <v>1.0999999999999999E-2</v>
      </c>
      <c r="P95" s="222">
        <v>2.12E-2</v>
      </c>
    </row>
    <row r="96" spans="1:16" outlineLevel="1">
      <c r="A96" s="138" t="str">
        <f t="shared" si="17"/>
        <v>迭代3</v>
      </c>
      <c r="B96" s="213">
        <v>0</v>
      </c>
      <c r="C96" s="213">
        <v>0</v>
      </c>
      <c r="D96" s="213">
        <v>2</v>
      </c>
      <c r="E96" s="213">
        <v>19</v>
      </c>
      <c r="F96" s="213">
        <v>0</v>
      </c>
      <c r="G96" s="213">
        <v>0</v>
      </c>
      <c r="H96" s="213">
        <v>0</v>
      </c>
      <c r="I96" s="230">
        <f t="shared" si="14"/>
        <v>21</v>
      </c>
      <c r="J96" s="213">
        <v>2899</v>
      </c>
      <c r="K96" s="213">
        <v>8</v>
      </c>
      <c r="L96" s="221">
        <f t="shared" si="15"/>
        <v>7.2438771990341495E-3</v>
      </c>
      <c r="M96" s="221">
        <f t="shared" si="16"/>
        <v>2.7595722662987236E-3</v>
      </c>
      <c r="N96" s="222">
        <v>8.0000000000000004E-4</v>
      </c>
      <c r="O96" s="223">
        <v>1.0999999999999999E-2</v>
      </c>
      <c r="P96" s="222">
        <v>2.12E-2</v>
      </c>
    </row>
    <row r="97" spans="1:16" outlineLevel="1">
      <c r="A97" s="138" t="str">
        <f t="shared" si="17"/>
        <v>迭代4</v>
      </c>
      <c r="B97" s="213">
        <v>0</v>
      </c>
      <c r="C97" s="213">
        <v>0</v>
      </c>
      <c r="D97" s="213">
        <v>1</v>
      </c>
      <c r="E97" s="213">
        <v>17</v>
      </c>
      <c r="F97" s="213">
        <v>4</v>
      </c>
      <c r="G97" s="213">
        <v>22</v>
      </c>
      <c r="H97" s="213">
        <v>0</v>
      </c>
      <c r="I97" s="230">
        <f t="shared" si="14"/>
        <v>22</v>
      </c>
      <c r="J97" s="213">
        <v>2508</v>
      </c>
      <c r="K97" s="213">
        <v>8</v>
      </c>
      <c r="L97" s="221">
        <f t="shared" si="15"/>
        <v>8.771929824561403E-3</v>
      </c>
      <c r="M97" s="221">
        <f t="shared" si="16"/>
        <v>3.189792663476874E-3</v>
      </c>
      <c r="N97" s="222">
        <v>8.0000000000000004E-4</v>
      </c>
      <c r="O97" s="223">
        <v>1.0999999999999999E-2</v>
      </c>
      <c r="P97" s="222">
        <v>2.12E-2</v>
      </c>
    </row>
    <row r="98" spans="1:16" outlineLevel="1">
      <c r="A98" s="138" t="str">
        <f t="shared" si="17"/>
        <v>迭代5</v>
      </c>
      <c r="B98" s="212">
        <v>0</v>
      </c>
      <c r="C98" s="212">
        <v>0</v>
      </c>
      <c r="D98" s="212">
        <v>0</v>
      </c>
      <c r="E98" s="212">
        <v>0</v>
      </c>
      <c r="F98" s="212">
        <v>0</v>
      </c>
      <c r="G98" s="212">
        <v>0</v>
      </c>
      <c r="H98" s="212">
        <v>0</v>
      </c>
      <c r="I98" s="230">
        <f t="shared" si="14"/>
        <v>0</v>
      </c>
      <c r="J98" s="212">
        <v>0</v>
      </c>
      <c r="K98" s="212">
        <v>0</v>
      </c>
      <c r="L98" s="221">
        <f>M103</f>
        <v>0</v>
      </c>
      <c r="M98" s="221">
        <f>N103</f>
        <v>0</v>
      </c>
      <c r="N98" s="222">
        <v>8.0000000000000004E-4</v>
      </c>
      <c r="O98" s="223">
        <v>1.0999999999999999E-2</v>
      </c>
      <c r="P98" s="222">
        <v>2.12E-2</v>
      </c>
    </row>
    <row r="99" spans="1:16" outlineLevel="1">
      <c r="A99" s="138" t="str">
        <f t="shared" si="17"/>
        <v>迭代6</v>
      </c>
      <c r="B99" s="212">
        <v>0</v>
      </c>
      <c r="C99" s="212">
        <v>0</v>
      </c>
      <c r="D99" s="212">
        <v>0</v>
      </c>
      <c r="E99" s="212">
        <v>0</v>
      </c>
      <c r="F99" s="212">
        <v>0</v>
      </c>
      <c r="G99" s="212">
        <v>0</v>
      </c>
      <c r="H99" s="212">
        <v>0</v>
      </c>
      <c r="I99" s="230">
        <f t="shared" si="14"/>
        <v>0</v>
      </c>
      <c r="J99" s="212">
        <v>0</v>
      </c>
      <c r="K99" s="212">
        <v>0</v>
      </c>
      <c r="L99" s="221">
        <f>M104</f>
        <v>0</v>
      </c>
      <c r="M99" s="221">
        <f>N104</f>
        <v>0</v>
      </c>
      <c r="N99" s="222">
        <v>8.0000000000000004E-4</v>
      </c>
      <c r="O99" s="223">
        <v>1.0999999999999999E-2</v>
      </c>
      <c r="P99" s="222">
        <v>2.12E-2</v>
      </c>
    </row>
    <row r="100" spans="1:16" outlineLevel="1">
      <c r="A100" s="138" t="s">
        <v>663</v>
      </c>
      <c r="B100" s="214"/>
      <c r="C100" s="214"/>
      <c r="D100" s="214"/>
      <c r="E100" s="214"/>
      <c r="F100" s="214"/>
      <c r="G100" s="214"/>
      <c r="H100" s="214"/>
      <c r="I100" s="240">
        <f t="shared" si="14"/>
        <v>0</v>
      </c>
      <c r="J100" s="214" t="s">
        <v>171</v>
      </c>
      <c r="K100" s="214"/>
      <c r="L100" s="241" t="e">
        <f t="shared" si="15"/>
        <v>#VALUE!</v>
      </c>
      <c r="M100" s="241"/>
      <c r="N100" s="232">
        <v>0</v>
      </c>
      <c r="O100" s="232">
        <v>4.351E-2</v>
      </c>
      <c r="P100" s="232">
        <v>8.7900000000000006E-2</v>
      </c>
    </row>
    <row r="101" spans="1:16" outlineLevel="1">
      <c r="A101" s="138" t="s">
        <v>396</v>
      </c>
      <c r="B101" s="215">
        <f t="shared" ref="B101:H101" si="18">SUM(B94:B100)</f>
        <v>0</v>
      </c>
      <c r="C101" s="215">
        <f t="shared" si="18"/>
        <v>0</v>
      </c>
      <c r="D101" s="215">
        <f t="shared" si="18"/>
        <v>4</v>
      </c>
      <c r="E101" s="215">
        <f t="shared" si="18"/>
        <v>38</v>
      </c>
      <c r="F101" s="215">
        <f t="shared" si="18"/>
        <v>4</v>
      </c>
      <c r="G101" s="215">
        <f t="shared" si="18"/>
        <v>25</v>
      </c>
      <c r="H101" s="215">
        <f t="shared" si="18"/>
        <v>0</v>
      </c>
      <c r="I101" s="215">
        <f>IF(SUM(I95:I100)=0,"-",SUM(I95:I100))</f>
        <v>45</v>
      </c>
      <c r="J101" s="215">
        <f>IF(SUM(J95:J100)=0,"-",SUM(J95:J100))</f>
        <v>5469</v>
      </c>
      <c r="K101" s="215">
        <f>IF(SUM(K95:K100)=0,"-",SUM(K95:K100))</f>
        <v>20</v>
      </c>
      <c r="L101" s="221">
        <f t="shared" si="15"/>
        <v>8.2281952825013719E-3</v>
      </c>
      <c r="M101" s="221">
        <f t="shared" si="16"/>
        <v>3.6569756811117207E-3</v>
      </c>
      <c r="N101" s="242"/>
      <c r="O101" s="242"/>
      <c r="P101" s="242"/>
    </row>
    <row r="102" spans="1:16" outlineLevel="1"/>
    <row r="103" spans="1:16" outlineLevel="1">
      <c r="N103" s="228"/>
    </row>
    <row r="104" spans="1:16" outlineLevel="1">
      <c r="N104" s="228"/>
    </row>
    <row r="105" spans="1:16" outlineLevel="1">
      <c r="N105" s="228"/>
    </row>
    <row r="106" spans="1:16" outlineLevel="1">
      <c r="N106" s="228"/>
    </row>
    <row r="107" spans="1:16" ht="30" customHeight="1" outlineLevel="1">
      <c r="N107" s="228"/>
    </row>
    <row r="108" spans="1:16" outlineLevel="1"/>
    <row r="109" spans="1:16" outlineLevel="1"/>
    <row r="110" spans="1:16" outlineLevel="1"/>
    <row r="111" spans="1:16" outlineLevel="1"/>
    <row r="112" spans="1:16" outlineLevel="1"/>
    <row r="113" spans="1:16" outlineLevel="1"/>
    <row r="114" spans="1:16" outlineLevel="1"/>
    <row r="115" spans="1:16" outlineLevel="1"/>
    <row r="116" spans="1:16" outlineLevel="1"/>
    <row r="117" spans="1:16" outlineLevel="1"/>
    <row r="118" spans="1:16" outlineLevel="1"/>
    <row r="119" spans="1:16" ht="27" outlineLevel="1">
      <c r="A119" s="54" t="s">
        <v>669</v>
      </c>
      <c r="B119" s="54"/>
      <c r="C119" s="211"/>
      <c r="D119" s="216"/>
      <c r="E119" s="216"/>
      <c r="F119" s="216"/>
      <c r="G119" s="216"/>
      <c r="H119" s="216"/>
      <c r="I119" s="216"/>
      <c r="J119" s="216"/>
      <c r="K119" s="216"/>
      <c r="L119" s="216"/>
      <c r="M119" s="229"/>
    </row>
    <row r="120" spans="1:16" outlineLevel="1">
      <c r="A120" s="938" t="s">
        <v>670</v>
      </c>
      <c r="B120" s="938" t="s">
        <v>650</v>
      </c>
      <c r="C120" s="938"/>
      <c r="D120" s="938"/>
      <c r="E120" s="938"/>
      <c r="F120" s="938"/>
      <c r="G120" s="946" t="s">
        <v>651</v>
      </c>
      <c r="H120" s="946" t="s">
        <v>652</v>
      </c>
      <c r="I120" s="938" t="s">
        <v>653</v>
      </c>
      <c r="J120" s="943" t="s">
        <v>671</v>
      </c>
      <c r="K120" s="943" t="s">
        <v>672</v>
      </c>
      <c r="L120" s="945" t="s">
        <v>673</v>
      </c>
      <c r="M120" s="943" t="s">
        <v>674</v>
      </c>
      <c r="N120" s="939" t="s">
        <v>551</v>
      </c>
      <c r="O120" s="939"/>
      <c r="P120" s="939"/>
    </row>
    <row r="121" spans="1:16" outlineLevel="1">
      <c r="A121" s="938"/>
      <c r="B121" s="138" t="s">
        <v>658</v>
      </c>
      <c r="C121" s="138" t="s">
        <v>659</v>
      </c>
      <c r="D121" s="138" t="s">
        <v>660</v>
      </c>
      <c r="E121" s="138" t="s">
        <v>661</v>
      </c>
      <c r="F121" s="138" t="s">
        <v>662</v>
      </c>
      <c r="G121" s="947"/>
      <c r="H121" s="947"/>
      <c r="I121" s="938"/>
      <c r="J121" s="944"/>
      <c r="K121" s="944"/>
      <c r="L121" s="938"/>
      <c r="M121" s="944"/>
      <c r="N121" s="219" t="s">
        <v>166</v>
      </c>
      <c r="O121" s="220" t="s">
        <v>167</v>
      </c>
      <c r="P121" s="219" t="s">
        <v>342</v>
      </c>
    </row>
    <row r="122" spans="1:16" outlineLevel="1">
      <c r="A122" s="138" t="str">
        <f>CONCATENATE("迭代",ROW(A122)-ROW($A$121),)</f>
        <v>迭代1</v>
      </c>
      <c r="B122" s="236">
        <v>0</v>
      </c>
      <c r="C122" s="236">
        <v>0</v>
      </c>
      <c r="D122" s="236">
        <v>1</v>
      </c>
      <c r="E122" s="236">
        <v>1</v>
      </c>
      <c r="F122" s="236">
        <v>0</v>
      </c>
      <c r="G122" s="236">
        <v>2</v>
      </c>
      <c r="H122" s="236">
        <v>0</v>
      </c>
      <c r="I122" s="215">
        <f t="shared" ref="I122:I131" si="19">SUM($B122:$F122)</f>
        <v>2</v>
      </c>
      <c r="J122" s="236">
        <v>21.2</v>
      </c>
      <c r="K122" s="236">
        <v>4</v>
      </c>
      <c r="L122" s="221">
        <f t="shared" ref="L122:L132" si="20">I122/J122</f>
        <v>9.4339622641509441E-2</v>
      </c>
      <c r="M122" s="221">
        <f t="shared" ref="M122:M132" si="21">K122/J122</f>
        <v>0.18867924528301888</v>
      </c>
      <c r="N122" s="222">
        <v>0</v>
      </c>
      <c r="O122" s="223">
        <v>5.0599999999999999E-2</v>
      </c>
      <c r="P122" s="222">
        <v>0.15440000000000001</v>
      </c>
    </row>
    <row r="123" spans="1:16" outlineLevel="1">
      <c r="A123" s="138" t="str">
        <f t="shared" ref="A123" si="22">CONCATENATE("迭代",ROW(A123)-ROW($A$121),)</f>
        <v>迭代2</v>
      </c>
      <c r="B123" s="236">
        <v>1</v>
      </c>
      <c r="C123" s="236">
        <v>0</v>
      </c>
      <c r="D123" s="236">
        <v>1</v>
      </c>
      <c r="E123" s="236">
        <v>1</v>
      </c>
      <c r="F123" s="236">
        <v>0</v>
      </c>
      <c r="G123" s="236">
        <v>3</v>
      </c>
      <c r="H123" s="236">
        <v>0</v>
      </c>
      <c r="I123" s="215">
        <f t="shared" si="19"/>
        <v>3</v>
      </c>
      <c r="J123" s="236">
        <v>37.799999999999997</v>
      </c>
      <c r="K123" s="236">
        <v>8</v>
      </c>
      <c r="L123" s="221">
        <f t="shared" si="20"/>
        <v>7.9365079365079375E-2</v>
      </c>
      <c r="M123" s="221">
        <f t="shared" si="21"/>
        <v>0.21164021164021166</v>
      </c>
      <c r="N123" s="222">
        <v>0</v>
      </c>
      <c r="O123" s="223">
        <v>5.0599999999999999E-2</v>
      </c>
      <c r="P123" s="222">
        <v>0.15440000000000001</v>
      </c>
    </row>
    <row r="124" spans="1:16" outlineLevel="1">
      <c r="A124" s="138" t="str">
        <f>CONCATENATE("迭代",ROW(A124)-ROW($A$121),"第1次")</f>
        <v>迭代3第1次</v>
      </c>
      <c r="B124" s="236">
        <v>0</v>
      </c>
      <c r="C124" s="236">
        <v>2</v>
      </c>
      <c r="D124" s="236">
        <v>0</v>
      </c>
      <c r="E124" s="236">
        <v>1</v>
      </c>
      <c r="F124" s="236">
        <v>7</v>
      </c>
      <c r="G124" s="236">
        <v>10</v>
      </c>
      <c r="H124" s="236">
        <v>0</v>
      </c>
      <c r="I124" s="215">
        <f t="shared" si="19"/>
        <v>10</v>
      </c>
      <c r="J124" s="236">
        <v>212.17</v>
      </c>
      <c r="K124" s="236">
        <v>8</v>
      </c>
      <c r="L124" s="221">
        <f t="shared" si="20"/>
        <v>4.7132016778997976E-2</v>
      </c>
      <c r="M124" s="221">
        <f t="shared" si="21"/>
        <v>3.7705613423198378E-2</v>
      </c>
      <c r="N124" s="222">
        <v>0</v>
      </c>
      <c r="O124" s="223">
        <v>5.0599999999999999E-2</v>
      </c>
      <c r="P124" s="222">
        <v>0.15440000000000001</v>
      </c>
    </row>
    <row r="125" spans="1:16" outlineLevel="1">
      <c r="A125" s="138" t="str">
        <f>CONCATENATE("迭代",ROW(A124)-ROW($A$121),"第2次")</f>
        <v>迭代3第2次</v>
      </c>
      <c r="B125" s="236">
        <v>1</v>
      </c>
      <c r="C125" s="236">
        <v>0</v>
      </c>
      <c r="D125" s="236">
        <v>2</v>
      </c>
      <c r="E125" s="236">
        <v>5</v>
      </c>
      <c r="F125" s="236">
        <v>0</v>
      </c>
      <c r="G125" s="236">
        <v>8</v>
      </c>
      <c r="H125" s="236">
        <v>0</v>
      </c>
      <c r="I125" s="215">
        <f t="shared" si="19"/>
        <v>8</v>
      </c>
      <c r="J125" s="236">
        <v>212.17</v>
      </c>
      <c r="K125" s="236">
        <v>8</v>
      </c>
      <c r="L125" s="221">
        <f t="shared" si="20"/>
        <v>3.7705613423198378E-2</v>
      </c>
      <c r="M125" s="221">
        <f t="shared" si="21"/>
        <v>3.7705613423198378E-2</v>
      </c>
      <c r="N125" s="222">
        <v>0</v>
      </c>
      <c r="O125" s="223">
        <v>5.0599999999999999E-2</v>
      </c>
      <c r="P125" s="222">
        <v>0.15440000000000001</v>
      </c>
    </row>
    <row r="126" spans="1:16" outlineLevel="1">
      <c r="A126" s="138" t="str">
        <f>CONCATENATE("迭代",ROW(A124)-ROW($A$121),"第3次")</f>
        <v>迭代3第3次</v>
      </c>
      <c r="B126" s="236">
        <v>0</v>
      </c>
      <c r="C126" s="236">
        <v>0</v>
      </c>
      <c r="D126" s="236">
        <v>1</v>
      </c>
      <c r="E126" s="236">
        <v>4</v>
      </c>
      <c r="F126" s="236">
        <v>3</v>
      </c>
      <c r="G126" s="236">
        <v>8</v>
      </c>
      <c r="H126" s="236">
        <v>0</v>
      </c>
      <c r="I126" s="230">
        <f t="shared" si="19"/>
        <v>8</v>
      </c>
      <c r="J126" s="236">
        <v>212.17</v>
      </c>
      <c r="K126" s="236">
        <v>8</v>
      </c>
      <c r="L126" s="221">
        <f t="shared" si="20"/>
        <v>3.7705613423198378E-2</v>
      </c>
      <c r="M126" s="221">
        <f t="shared" si="21"/>
        <v>3.7705613423198378E-2</v>
      </c>
      <c r="N126" s="222">
        <v>0</v>
      </c>
      <c r="O126" s="223">
        <v>5.0599999999999999E-2</v>
      </c>
      <c r="P126" s="222">
        <v>0.15440000000000001</v>
      </c>
    </row>
    <row r="127" spans="1:16" outlineLevel="1">
      <c r="A127" s="138" t="str">
        <f>CONCATENATE("迭代",ROW(A124)-ROW($A$121),"第4次")</f>
        <v>迭代3第4次</v>
      </c>
      <c r="B127" s="236">
        <v>1</v>
      </c>
      <c r="C127" s="236">
        <v>0</v>
      </c>
      <c r="D127" s="236">
        <v>2</v>
      </c>
      <c r="E127" s="236">
        <v>4</v>
      </c>
      <c r="F127" s="236">
        <v>0</v>
      </c>
      <c r="G127" s="236">
        <v>7</v>
      </c>
      <c r="H127" s="236">
        <v>0</v>
      </c>
      <c r="I127" s="230">
        <f t="shared" si="19"/>
        <v>7</v>
      </c>
      <c r="J127" s="236">
        <v>212.17</v>
      </c>
      <c r="K127" s="236">
        <v>8</v>
      </c>
      <c r="L127" s="221">
        <f t="shared" si="20"/>
        <v>3.2992411745298586E-2</v>
      </c>
      <c r="M127" s="221">
        <f t="shared" si="21"/>
        <v>3.7705613423198378E-2</v>
      </c>
      <c r="N127" s="222">
        <v>0</v>
      </c>
      <c r="O127" s="223">
        <v>5.0599999999999999E-2</v>
      </c>
      <c r="P127" s="222">
        <v>0.15440000000000001</v>
      </c>
    </row>
    <row r="128" spans="1:16" outlineLevel="1">
      <c r="A128" s="138" t="str">
        <f>CONCATENATE("迭代",ROW(A125)-ROW($A$121),"第1次")</f>
        <v>迭代4第1次</v>
      </c>
      <c r="B128" s="236">
        <v>0</v>
      </c>
      <c r="C128" s="236">
        <v>0</v>
      </c>
      <c r="D128" s="236">
        <v>6</v>
      </c>
      <c r="E128" s="236">
        <v>6</v>
      </c>
      <c r="F128" s="236">
        <v>5</v>
      </c>
      <c r="G128" s="236">
        <v>17</v>
      </c>
      <c r="H128" s="236">
        <v>0</v>
      </c>
      <c r="I128" s="230">
        <f t="shared" si="19"/>
        <v>17</v>
      </c>
      <c r="J128" s="236">
        <v>272.35000000000002</v>
      </c>
      <c r="K128" s="236">
        <v>8</v>
      </c>
      <c r="L128" s="221">
        <f t="shared" si="20"/>
        <v>6.2419680558105373E-2</v>
      </c>
      <c r="M128" s="221">
        <f t="shared" si="21"/>
        <v>2.9373967321461351E-2</v>
      </c>
      <c r="N128" s="222">
        <v>0</v>
      </c>
      <c r="O128" s="223">
        <v>5.0599999999999999E-2</v>
      </c>
      <c r="P128" s="222">
        <v>0.15440000000000001</v>
      </c>
    </row>
    <row r="129" spans="1:16" outlineLevel="1">
      <c r="A129" s="138" t="str">
        <f>CONCATENATE("迭代",ROW(A125)-ROW($A$121),"第2次")</f>
        <v>迭代4第2次</v>
      </c>
      <c r="B129" s="236">
        <v>0</v>
      </c>
      <c r="C129" s="236">
        <v>0</v>
      </c>
      <c r="D129" s="236">
        <v>1</v>
      </c>
      <c r="E129" s="236">
        <v>2</v>
      </c>
      <c r="F129" s="236">
        <v>2</v>
      </c>
      <c r="G129" s="236">
        <v>5</v>
      </c>
      <c r="H129" s="236">
        <v>0</v>
      </c>
      <c r="I129" s="230">
        <f t="shared" si="19"/>
        <v>5</v>
      </c>
      <c r="J129" s="236">
        <v>272.35000000000002</v>
      </c>
      <c r="K129" s="236">
        <v>8</v>
      </c>
      <c r="L129" s="221">
        <f t="shared" si="20"/>
        <v>1.8358729575913346E-2</v>
      </c>
      <c r="M129" s="221">
        <f t="shared" si="21"/>
        <v>2.9373967321461351E-2</v>
      </c>
      <c r="N129" s="222">
        <v>0</v>
      </c>
      <c r="O129" s="223">
        <v>5.0599999999999999E-2</v>
      </c>
      <c r="P129" s="222">
        <v>0.15440000000000001</v>
      </c>
    </row>
    <row r="130" spans="1:16" outlineLevel="1">
      <c r="A130" s="138" t="str">
        <f>CONCATENATE("迭代",ROW(A125)-ROW($A$121),"第3次")</f>
        <v>迭代4第3次</v>
      </c>
      <c r="B130" s="236">
        <v>0</v>
      </c>
      <c r="C130" s="236">
        <v>0</v>
      </c>
      <c r="D130" s="236">
        <v>1</v>
      </c>
      <c r="E130" s="236">
        <v>2</v>
      </c>
      <c r="F130" s="236">
        <v>1</v>
      </c>
      <c r="G130" s="236">
        <v>4</v>
      </c>
      <c r="H130" s="236">
        <v>0</v>
      </c>
      <c r="I130" s="230">
        <f t="shared" si="19"/>
        <v>4</v>
      </c>
      <c r="J130" s="236">
        <v>272.35000000000002</v>
      </c>
      <c r="K130" s="236">
        <v>8</v>
      </c>
      <c r="L130" s="221">
        <f t="shared" si="20"/>
        <v>1.4686983660730676E-2</v>
      </c>
      <c r="M130" s="221">
        <f t="shared" si="21"/>
        <v>2.9373967321461351E-2</v>
      </c>
      <c r="N130" s="222">
        <v>0</v>
      </c>
      <c r="O130" s="223">
        <v>5.0599999999999999E-2</v>
      </c>
      <c r="P130" s="222">
        <v>0.15440000000000001</v>
      </c>
    </row>
    <row r="131" spans="1:16" outlineLevel="1">
      <c r="A131" s="138" t="s">
        <v>675</v>
      </c>
      <c r="B131" s="214"/>
      <c r="C131" s="214"/>
      <c r="D131" s="214"/>
      <c r="E131" s="214"/>
      <c r="F131" s="214"/>
      <c r="G131" s="214"/>
      <c r="H131" s="214"/>
      <c r="I131" s="240">
        <f t="shared" si="19"/>
        <v>0</v>
      </c>
      <c r="J131" s="214" t="s">
        <v>171</v>
      </c>
      <c r="K131" s="214"/>
      <c r="L131" s="241" t="e">
        <f t="shared" si="20"/>
        <v>#VALUE!</v>
      </c>
      <c r="M131" s="241"/>
      <c r="N131" s="232">
        <v>0</v>
      </c>
      <c r="O131" s="232">
        <v>0.3</v>
      </c>
      <c r="P131" s="232">
        <v>0.65790273556231005</v>
      </c>
    </row>
    <row r="132" spans="1:16">
      <c r="A132" s="138" t="s">
        <v>396</v>
      </c>
      <c r="B132" s="215">
        <f t="shared" ref="B132:H132" si="23">SUM(B120:B131)</f>
        <v>3</v>
      </c>
      <c r="C132" s="215">
        <f t="shared" si="23"/>
        <v>2</v>
      </c>
      <c r="D132" s="215">
        <f t="shared" si="23"/>
        <v>15</v>
      </c>
      <c r="E132" s="215">
        <f t="shared" si="23"/>
        <v>26</v>
      </c>
      <c r="F132" s="215">
        <f t="shared" si="23"/>
        <v>18</v>
      </c>
      <c r="G132" s="215">
        <f t="shared" si="23"/>
        <v>64</v>
      </c>
      <c r="H132" s="215">
        <f t="shared" si="23"/>
        <v>0</v>
      </c>
      <c r="I132" s="215">
        <f>IF(SUM(I124:I131)=0,"-",SUM(I124:I131))</f>
        <v>59</v>
      </c>
      <c r="J132" s="215">
        <f>IF(SUM(J124:J131)=0,"-",SUM(J124:J131))</f>
        <v>1665.73</v>
      </c>
      <c r="K132" s="215">
        <f>IF(SUM(K124:K131)=0,"-",SUM(K124:K131))</f>
        <v>56</v>
      </c>
      <c r="L132" s="221">
        <f t="shared" si="20"/>
        <v>3.5419905987164789E-2</v>
      </c>
      <c r="M132" s="221">
        <f t="shared" si="21"/>
        <v>3.3618893818325897E-2</v>
      </c>
      <c r="N132" s="242"/>
      <c r="O132" s="242"/>
      <c r="P132" s="242"/>
    </row>
    <row r="133" spans="1:16" ht="24.75" customHeight="1"/>
    <row r="134" spans="1:16" ht="27" customHeight="1" outlineLevel="1">
      <c r="N134" s="228"/>
    </row>
    <row r="135" spans="1:16" ht="12" customHeight="1" outlineLevel="1">
      <c r="N135" s="228"/>
    </row>
    <row r="136" spans="1:16" ht="17.25" customHeight="1" outlineLevel="1">
      <c r="N136" s="228"/>
    </row>
    <row r="137" spans="1:16" ht="25.5" customHeight="1" outlineLevel="1">
      <c r="N137" s="228"/>
    </row>
    <row r="138" spans="1:16" ht="13.5" customHeight="1" outlineLevel="1">
      <c r="N138" s="228"/>
    </row>
    <row r="139" spans="1:16" ht="14.25" customHeight="1" outlineLevel="1"/>
    <row r="140" spans="1:16" outlineLevel="1"/>
    <row r="141" spans="1:16" outlineLevel="1"/>
    <row r="142" spans="1:16" outlineLevel="1"/>
    <row r="143" spans="1:16" outlineLevel="1"/>
    <row r="144" spans="1:16" outlineLevel="1"/>
    <row r="145" spans="1:12" outlineLevel="1"/>
    <row r="146" spans="1:12" outlineLevel="1"/>
    <row r="147" spans="1:12" outlineLevel="1"/>
    <row r="148" spans="1:12" outlineLevel="1"/>
    <row r="149" spans="1:12" outlineLevel="1"/>
    <row r="150" spans="1:12" ht="27">
      <c r="A150" s="54" t="s">
        <v>676</v>
      </c>
      <c r="B150" s="54"/>
      <c r="C150" s="211"/>
      <c r="D150" s="216"/>
      <c r="E150" s="216"/>
      <c r="F150" s="216"/>
      <c r="G150" s="216"/>
      <c r="H150" s="216"/>
    </row>
    <row r="151" spans="1:12" s="207" customFormat="1" ht="16.5">
      <c r="A151" s="938" t="s">
        <v>677</v>
      </c>
      <c r="B151" s="940" t="s">
        <v>678</v>
      </c>
      <c r="C151" s="941"/>
      <c r="D151" s="943" t="s">
        <v>679</v>
      </c>
      <c r="E151" s="945" t="s">
        <v>680</v>
      </c>
      <c r="F151" s="942" t="s">
        <v>551</v>
      </c>
      <c r="G151" s="942"/>
      <c r="H151" s="942"/>
      <c r="I151" s="246" t="s">
        <v>223</v>
      </c>
      <c r="J151" s="247">
        <v>0</v>
      </c>
      <c r="K151" s="247">
        <v>9.8689999999999998</v>
      </c>
      <c r="L151" s="247">
        <v>21.175999999999998</v>
      </c>
    </row>
    <row r="152" spans="1:12" ht="16.5">
      <c r="A152" s="938"/>
      <c r="B152" s="138" t="s">
        <v>681</v>
      </c>
      <c r="C152" s="138" t="s">
        <v>682</v>
      </c>
      <c r="D152" s="944"/>
      <c r="E152" s="938"/>
      <c r="F152" s="177" t="s">
        <v>166</v>
      </c>
      <c r="G152" s="243" t="s">
        <v>167</v>
      </c>
      <c r="H152" s="177" t="s">
        <v>342</v>
      </c>
      <c r="I152" s="248" t="s">
        <v>225</v>
      </c>
      <c r="J152" s="249">
        <v>0</v>
      </c>
      <c r="K152" s="249">
        <v>7.5030000000000001</v>
      </c>
      <c r="L152" s="249">
        <v>16.0824</v>
      </c>
    </row>
    <row r="153" spans="1:12" ht="16.5">
      <c r="A153" s="138" t="str">
        <f>CONCATENATE("迭代",ROW(A153)-ROW($A$152))</f>
        <v>迭代1</v>
      </c>
      <c r="B153" s="212">
        <v>9</v>
      </c>
      <c r="C153" s="244">
        <v>2</v>
      </c>
      <c r="D153" s="244">
        <v>21.2</v>
      </c>
      <c r="E153" s="221">
        <f>SUM(B153:C153)/D153</f>
        <v>0.51886792452830188</v>
      </c>
      <c r="F153" s="182">
        <v>0</v>
      </c>
      <c r="G153" s="245">
        <v>7.7510000000000003</v>
      </c>
      <c r="H153" s="182">
        <v>21.382999999999999</v>
      </c>
      <c r="I153" s="248" t="s">
        <v>226</v>
      </c>
      <c r="J153" s="249">
        <v>0</v>
      </c>
      <c r="K153" s="249">
        <v>7.7510000000000003</v>
      </c>
      <c r="L153" s="249">
        <v>21.382999999999999</v>
      </c>
    </row>
    <row r="154" spans="1:12" ht="16.5">
      <c r="A154" s="138" t="str">
        <f t="shared" ref="A154:A158" si="24">CONCATENATE("迭代",ROW(A154)-ROW($A$152))</f>
        <v>迭代2</v>
      </c>
      <c r="B154" s="213">
        <v>62</v>
      </c>
      <c r="C154" s="244">
        <v>0</v>
      </c>
      <c r="D154" s="244">
        <v>37.799999999999997</v>
      </c>
      <c r="E154" s="221">
        <f t="shared" ref="E154:E156" si="25">SUM(B154:C154)/D154</f>
        <v>1.6402116402116402</v>
      </c>
      <c r="F154" s="182">
        <v>0</v>
      </c>
      <c r="G154" s="245">
        <v>4.3840000000000003</v>
      </c>
      <c r="H154" s="182">
        <v>10.7986</v>
      </c>
      <c r="I154" s="248" t="s">
        <v>227</v>
      </c>
      <c r="J154" s="249">
        <v>0</v>
      </c>
      <c r="K154" s="249">
        <v>4.3840000000000003</v>
      </c>
      <c r="L154" s="249">
        <v>10.7986</v>
      </c>
    </row>
    <row r="155" spans="1:12" ht="16.5">
      <c r="A155" s="138" t="str">
        <f t="shared" si="24"/>
        <v>迭代3</v>
      </c>
      <c r="B155" s="213">
        <v>2899</v>
      </c>
      <c r="C155" s="244">
        <v>63</v>
      </c>
      <c r="D155" s="244">
        <v>212.17</v>
      </c>
      <c r="E155" s="221">
        <f t="shared" si="25"/>
        <v>13.9605033699392</v>
      </c>
      <c r="F155" s="182">
        <v>0</v>
      </c>
      <c r="G155" s="245">
        <v>7.7510000000000003</v>
      </c>
      <c r="H155" s="182">
        <v>21.382999999999999</v>
      </c>
      <c r="I155" s="250"/>
      <c r="J155" s="251"/>
      <c r="K155" s="251"/>
      <c r="L155" s="251"/>
    </row>
    <row r="156" spans="1:12" ht="16.5">
      <c r="A156" s="138" t="str">
        <f t="shared" si="24"/>
        <v>迭代4</v>
      </c>
      <c r="B156" s="213">
        <v>2508</v>
      </c>
      <c r="C156" s="244">
        <v>1</v>
      </c>
      <c r="D156" s="244">
        <v>272.35000000000002</v>
      </c>
      <c r="E156" s="221">
        <f t="shared" si="25"/>
        <v>9.2124105011933164</v>
      </c>
      <c r="F156" s="182">
        <v>0</v>
      </c>
      <c r="G156" s="245">
        <v>7.7510000000000003</v>
      </c>
      <c r="H156" s="182">
        <v>21.382999999999999</v>
      </c>
      <c r="I156" s="250"/>
      <c r="J156" s="251"/>
      <c r="K156" s="251"/>
      <c r="L156" s="251"/>
    </row>
    <row r="157" spans="1:12" ht="16.5">
      <c r="A157" s="138" t="str">
        <f t="shared" si="24"/>
        <v>迭代5</v>
      </c>
      <c r="B157" s="244">
        <v>0</v>
      </c>
      <c r="C157" s="244">
        <v>0</v>
      </c>
      <c r="D157" s="244">
        <v>0</v>
      </c>
      <c r="E157" s="221">
        <v>0</v>
      </c>
      <c r="F157" s="182">
        <v>0</v>
      </c>
      <c r="G157" s="245">
        <v>5.0599999999999999E-2</v>
      </c>
      <c r="H157" s="182">
        <v>0.15440000000000001</v>
      </c>
      <c r="I157" s="250"/>
      <c r="J157" s="251"/>
      <c r="K157" s="251"/>
      <c r="L157" s="251"/>
    </row>
    <row r="158" spans="1:12">
      <c r="A158" s="138" t="str">
        <f t="shared" si="24"/>
        <v>迭代6</v>
      </c>
      <c r="B158" s="244">
        <v>0</v>
      </c>
      <c r="C158" s="244">
        <v>0</v>
      </c>
      <c r="D158" s="244">
        <v>0</v>
      </c>
      <c r="E158" s="221">
        <v>0</v>
      </c>
      <c r="F158" s="182">
        <v>0</v>
      </c>
      <c r="G158" s="245">
        <v>5.0599999999999999E-2</v>
      </c>
      <c r="H158" s="182">
        <v>0.15440000000000001</v>
      </c>
    </row>
    <row r="159" spans="1:12">
      <c r="A159" s="138" t="s">
        <v>663</v>
      </c>
      <c r="B159" s="214"/>
      <c r="C159" s="214"/>
      <c r="D159" s="214"/>
      <c r="E159" s="214"/>
      <c r="F159" s="214"/>
      <c r="G159" s="214"/>
      <c r="H159" s="214"/>
    </row>
    <row r="160" spans="1:12">
      <c r="A160" s="138" t="s">
        <v>396</v>
      </c>
      <c r="B160" s="215">
        <f>SUM(B151:B159)</f>
        <v>5478</v>
      </c>
      <c r="C160" s="215">
        <f>SUM(C151:C159)</f>
        <v>66</v>
      </c>
      <c r="D160" s="215">
        <f>SUM(D159:D159)</f>
        <v>0</v>
      </c>
      <c r="E160" s="215">
        <f>SUM(E159:E159)</f>
        <v>0</v>
      </c>
      <c r="F160" s="215">
        <f>SUM(F159:F159)</f>
        <v>0</v>
      </c>
      <c r="G160" s="215">
        <f>SUM(G159:G159)</f>
        <v>0</v>
      </c>
      <c r="H160" s="215">
        <f>SUM(H159:H159)</f>
        <v>0</v>
      </c>
    </row>
  </sheetData>
  <mergeCells count="57">
    <mergeCell ref="M62:M63"/>
    <mergeCell ref="M92:M93"/>
    <mergeCell ref="M120:M121"/>
    <mergeCell ref="K92:K93"/>
    <mergeCell ref="K120:K121"/>
    <mergeCell ref="L6:L7"/>
    <mergeCell ref="L33:L34"/>
    <mergeCell ref="L62:L63"/>
    <mergeCell ref="L92:L93"/>
    <mergeCell ref="L120:L121"/>
    <mergeCell ref="B151:C151"/>
    <mergeCell ref="F151:H151"/>
    <mergeCell ref="A6:A7"/>
    <mergeCell ref="A33:A34"/>
    <mergeCell ref="A62:A63"/>
    <mergeCell ref="A92:A93"/>
    <mergeCell ref="A120:A121"/>
    <mergeCell ref="A151:A152"/>
    <mergeCell ref="D151:D152"/>
    <mergeCell ref="E151:E152"/>
    <mergeCell ref="G6:G7"/>
    <mergeCell ref="G33:G34"/>
    <mergeCell ref="G62:G63"/>
    <mergeCell ref="G92:G93"/>
    <mergeCell ref="G120:G121"/>
    <mergeCell ref="H6:H7"/>
    <mergeCell ref="B62:F62"/>
    <mergeCell ref="N62:P62"/>
    <mergeCell ref="B92:F92"/>
    <mergeCell ref="N92:P92"/>
    <mergeCell ref="B120:F120"/>
    <mergeCell ref="N120:P120"/>
    <mergeCell ref="H62:H63"/>
    <mergeCell ref="H92:H93"/>
    <mergeCell ref="H120:H121"/>
    <mergeCell ref="I62:I63"/>
    <mergeCell ref="I92:I93"/>
    <mergeCell ref="I120:I121"/>
    <mergeCell ref="J62:J63"/>
    <mergeCell ref="J92:J93"/>
    <mergeCell ref="J120:J121"/>
    <mergeCell ref="K62:K63"/>
    <mergeCell ref="A1:P1"/>
    <mergeCell ref="A3:I3"/>
    <mergeCell ref="B6:F6"/>
    <mergeCell ref="N6:P6"/>
    <mergeCell ref="B33:F33"/>
    <mergeCell ref="N33:P33"/>
    <mergeCell ref="H33:H34"/>
    <mergeCell ref="I6:I7"/>
    <mergeCell ref="I33:I34"/>
    <mergeCell ref="J6:J7"/>
    <mergeCell ref="J33:J34"/>
    <mergeCell ref="K6:K7"/>
    <mergeCell ref="K33:K34"/>
    <mergeCell ref="M6:M7"/>
    <mergeCell ref="M33:M34"/>
  </mergeCells>
  <phoneticPr fontId="152" type="noConversion"/>
  <conditionalFormatting sqref="L70:M70">
    <cfRule type="cellIs" dxfId="48" priority="137" operator="lessThan">
      <formula>$N$41</formula>
    </cfRule>
    <cfRule type="cellIs" dxfId="47" priority="138" operator="greaterThan">
      <formula>$P$41</formula>
    </cfRule>
  </conditionalFormatting>
  <conditionalFormatting sqref="E153:E158">
    <cfRule type="cellIs" dxfId="46" priority="1" operator="greaterThan">
      <formula>$P$114</formula>
    </cfRule>
  </conditionalFormatting>
  <conditionalFormatting sqref="L122:L130">
    <cfRule type="cellIs" dxfId="45" priority="142" operator="greaterThan">
      <formula>$P$131</formula>
    </cfRule>
  </conditionalFormatting>
  <conditionalFormatting sqref="M122:M130">
    <cfRule type="cellIs" dxfId="44" priority="130" operator="greaterThan">
      <formula>$P$100</formula>
    </cfRule>
    <cfRule type="cellIs" dxfId="43" priority="131" operator="lessThan">
      <formula>$N$100</formula>
    </cfRule>
    <cfRule type="cellIs" dxfId="42" priority="132" operator="greaterThan">
      <formula>$P$100</formula>
    </cfRule>
  </conditionalFormatting>
  <conditionalFormatting sqref="L8:M15">
    <cfRule type="cellIs" dxfId="41" priority="120" operator="lessThan">
      <formula>$N$14</formula>
    </cfRule>
    <cfRule type="cellIs" dxfId="40" priority="121" operator="greaterThan">
      <formula>$P$14</formula>
    </cfRule>
    <cfRule type="cellIs" dxfId="39" priority="122" operator="greaterThan">
      <formula>0.6547</formula>
    </cfRule>
  </conditionalFormatting>
  <conditionalFormatting sqref="L35:M36">
    <cfRule type="cellIs" dxfId="38" priority="11" operator="lessThan">
      <formula>$N$14</formula>
    </cfRule>
    <cfRule type="cellIs" dxfId="37" priority="12" operator="greaterThan">
      <formula>$P$14</formula>
    </cfRule>
    <cfRule type="cellIs" dxfId="36" priority="13" operator="greaterThan">
      <formula>0.6547</formula>
    </cfRule>
  </conditionalFormatting>
  <conditionalFormatting sqref="L100:M100 L37:M38 L41:M42">
    <cfRule type="cellIs" dxfId="35" priority="135" operator="lessThan">
      <formula>$N$41</formula>
    </cfRule>
    <cfRule type="cellIs" dxfId="34" priority="136" operator="greaterThan">
      <formula>$P$41</formula>
    </cfRule>
  </conditionalFormatting>
  <conditionalFormatting sqref="L39:M40">
    <cfRule type="cellIs" dxfId="33" priority="14" operator="lessThan">
      <formula>$N$14</formula>
    </cfRule>
    <cfRule type="cellIs" dxfId="32" priority="15" operator="greaterThan">
      <formula>$P$14</formula>
    </cfRule>
    <cfRule type="cellIs" dxfId="31" priority="16" operator="greaterThan">
      <formula>0.6547</formula>
    </cfRule>
  </conditionalFormatting>
  <conditionalFormatting sqref="L64:M65">
    <cfRule type="cellIs" dxfId="30" priority="8" operator="lessThan">
      <formula>$N$14</formula>
    </cfRule>
    <cfRule type="cellIs" dxfId="29" priority="9" operator="greaterThan">
      <formula>$P$14</formula>
    </cfRule>
    <cfRule type="cellIs" dxfId="28" priority="10" operator="greaterThan">
      <formula>0.6547</formula>
    </cfRule>
  </conditionalFormatting>
  <conditionalFormatting sqref="L100:M100 L66:M67 L70:M71">
    <cfRule type="cellIs" dxfId="27" priority="133" operator="lessThan">
      <formula>$N$70</formula>
    </cfRule>
    <cfRule type="cellIs" dxfId="26" priority="134" operator="greaterThan">
      <formula>$P$70</formula>
    </cfRule>
  </conditionalFormatting>
  <conditionalFormatting sqref="L68:M69">
    <cfRule type="cellIs" dxfId="25" priority="5" operator="lessThan">
      <formula>$N$14</formula>
    </cfRule>
    <cfRule type="cellIs" dxfId="24" priority="6" operator="greaterThan">
      <formula>$P$14</formula>
    </cfRule>
    <cfRule type="cellIs" dxfId="23" priority="7" operator="greaterThan">
      <formula>0.6547</formula>
    </cfRule>
  </conditionalFormatting>
  <conditionalFormatting sqref="M132 L94:M97 L100:M101">
    <cfRule type="cellIs" dxfId="22" priority="127" operator="greaterThan">
      <formula>$P$100</formula>
    </cfRule>
    <cfRule type="cellIs" dxfId="21" priority="128" operator="lessThan">
      <formula>$N$100</formula>
    </cfRule>
    <cfRule type="cellIs" dxfId="20" priority="129" operator="greaterThan">
      <formula>$P$100</formula>
    </cfRule>
  </conditionalFormatting>
  <conditionalFormatting sqref="L98:M99">
    <cfRule type="cellIs" dxfId="19" priority="2" operator="lessThan">
      <formula>$N$14</formula>
    </cfRule>
    <cfRule type="cellIs" dxfId="18" priority="3" operator="greaterThan">
      <formula>$P$14</formula>
    </cfRule>
    <cfRule type="cellIs" dxfId="17" priority="4" operator="greaterThan">
      <formula>0.6547</formula>
    </cfRule>
  </conditionalFormatting>
  <conditionalFormatting sqref="L131:M131 L132">
    <cfRule type="cellIs" dxfId="16" priority="88" operator="greaterThan">
      <formula>$P$131</formula>
    </cfRule>
  </conditionalFormatting>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31073" r:id="rId3" name="Button 1">
              <controlPr defaultSize="0" print="0" autoPict="0" macro="[5]!Button3_Click_Crreview_add">
                <anchor moveWithCells="1">
                  <from>
                    <xdr:col>0</xdr:col>
                    <xdr:colOff>114300</xdr:colOff>
                    <xdr:row>15</xdr:row>
                    <xdr:rowOff>104775</xdr:rowOff>
                  </from>
                  <to>
                    <xdr:col>1</xdr:col>
                    <xdr:colOff>266700</xdr:colOff>
                    <xdr:row>17</xdr:row>
                    <xdr:rowOff>19050</xdr:rowOff>
                  </to>
                </anchor>
              </controlPr>
            </control>
          </mc:Choice>
        </mc:AlternateContent>
        <mc:AlternateContent xmlns:mc="http://schemas.openxmlformats.org/markup-compatibility/2006">
          <mc:Choice Requires="x14">
            <control shapeId="131074" r:id="rId4" name="Button 2">
              <controlPr defaultSize="0" print="0" autoPict="0" macro="[5]!Button4_Click_Frreview_add">
                <anchor moveWithCells="1">
                  <from>
                    <xdr:col>0</xdr:col>
                    <xdr:colOff>95250</xdr:colOff>
                    <xdr:row>43</xdr:row>
                    <xdr:rowOff>47625</xdr:rowOff>
                  </from>
                  <to>
                    <xdr:col>1</xdr:col>
                    <xdr:colOff>257175</xdr:colOff>
                    <xdr:row>44</xdr:row>
                    <xdr:rowOff>142875</xdr:rowOff>
                  </to>
                </anchor>
              </controlPr>
            </control>
          </mc:Choice>
        </mc:AlternateContent>
        <mc:AlternateContent xmlns:mc="http://schemas.openxmlformats.org/markup-compatibility/2006">
          <mc:Choice Requires="x14">
            <control shapeId="131075" r:id="rId5" name="Button 3">
              <controlPr defaultSize="0" print="0" autoPict="0" macro="[5]!button5_Click_Dreview_add">
                <anchor moveWithCells="1">
                  <from>
                    <xdr:col>0</xdr:col>
                    <xdr:colOff>85725</xdr:colOff>
                    <xdr:row>71</xdr:row>
                    <xdr:rowOff>104775</xdr:rowOff>
                  </from>
                  <to>
                    <xdr:col>1</xdr:col>
                    <xdr:colOff>238125</xdr:colOff>
                    <xdr:row>73</xdr:row>
                    <xdr:rowOff>57150</xdr:rowOff>
                  </to>
                </anchor>
              </controlPr>
            </control>
          </mc:Choice>
        </mc:AlternateContent>
        <mc:AlternateContent xmlns:mc="http://schemas.openxmlformats.org/markup-compatibility/2006">
          <mc:Choice Requires="x14">
            <control shapeId="131076" r:id="rId6" name="Button 4">
              <controlPr defaultSize="0" print="0" autoPict="0" macro="[5]!button6_Click_Tcreview_add">
                <anchor moveWithCells="1">
                  <from>
                    <xdr:col>0</xdr:col>
                    <xdr:colOff>104775</xdr:colOff>
                    <xdr:row>101</xdr:row>
                    <xdr:rowOff>76200</xdr:rowOff>
                  </from>
                  <to>
                    <xdr:col>1</xdr:col>
                    <xdr:colOff>295275</xdr:colOff>
                    <xdr:row>103</xdr:row>
                    <xdr:rowOff>19050</xdr:rowOff>
                  </to>
                </anchor>
              </controlPr>
            </control>
          </mc:Choice>
        </mc:AlternateContent>
        <mc:AlternateContent xmlns:mc="http://schemas.openxmlformats.org/markup-compatibility/2006">
          <mc:Choice Requires="x14">
            <control shapeId="131077" r:id="rId7" name="Button 5">
              <controlPr defaultSize="0" print="0" autoPict="0" macro="[5]!Button7_Click_Creview_add">
                <anchor moveWithCells="1">
                  <from>
                    <xdr:col>0</xdr:col>
                    <xdr:colOff>200025</xdr:colOff>
                    <xdr:row>132</xdr:row>
                    <xdr:rowOff>85725</xdr:rowOff>
                  </from>
                  <to>
                    <xdr:col>1</xdr:col>
                    <xdr:colOff>342900</xdr:colOff>
                    <xdr:row>133</xdr:row>
                    <xdr:rowOff>9525</xdr:rowOff>
                  </to>
                </anchor>
              </controlPr>
            </control>
          </mc:Choice>
        </mc:AlternateContent>
        <mc:AlternateContent xmlns:mc="http://schemas.openxmlformats.org/markup-compatibility/2006">
          <mc:Choice Requires="x14">
            <control shapeId="131078" r:id="rId8" name="Button 6">
              <controlPr defaultSize="0" print="0" autoPict="0" macro="[5]!Button9_Click_Crreview_delete">
                <anchor moveWithCells="1">
                  <from>
                    <xdr:col>0</xdr:col>
                    <xdr:colOff>114300</xdr:colOff>
                    <xdr:row>17</xdr:row>
                    <xdr:rowOff>85725</xdr:rowOff>
                  </from>
                  <to>
                    <xdr:col>1</xdr:col>
                    <xdr:colOff>266700</xdr:colOff>
                    <xdr:row>19</xdr:row>
                    <xdr:rowOff>0</xdr:rowOff>
                  </to>
                </anchor>
              </controlPr>
            </control>
          </mc:Choice>
        </mc:AlternateContent>
        <mc:AlternateContent xmlns:mc="http://schemas.openxmlformats.org/markup-compatibility/2006">
          <mc:Choice Requires="x14">
            <control shapeId="131079" r:id="rId9" name="Button 7">
              <controlPr defaultSize="0" print="0" autoPict="0" macro="[5]!Button10_Click_Frreview_delete">
                <anchor moveWithCells="1">
                  <from>
                    <xdr:col>0</xdr:col>
                    <xdr:colOff>85725</xdr:colOff>
                    <xdr:row>45</xdr:row>
                    <xdr:rowOff>76200</xdr:rowOff>
                  </from>
                  <to>
                    <xdr:col>1</xdr:col>
                    <xdr:colOff>247650</xdr:colOff>
                    <xdr:row>47</xdr:row>
                    <xdr:rowOff>28575</xdr:rowOff>
                  </to>
                </anchor>
              </controlPr>
            </control>
          </mc:Choice>
        </mc:AlternateContent>
        <mc:AlternateContent xmlns:mc="http://schemas.openxmlformats.org/markup-compatibility/2006">
          <mc:Choice Requires="x14">
            <control shapeId="131080" r:id="rId10" name="Button 8">
              <controlPr defaultSize="0" print="0" autoPict="0" macro="[5]!Button11_Click_Dreview_delete">
                <anchor moveWithCells="1">
                  <from>
                    <xdr:col>0</xdr:col>
                    <xdr:colOff>85725</xdr:colOff>
                    <xdr:row>73</xdr:row>
                    <xdr:rowOff>114300</xdr:rowOff>
                  </from>
                  <to>
                    <xdr:col>1</xdr:col>
                    <xdr:colOff>247650</xdr:colOff>
                    <xdr:row>75</xdr:row>
                    <xdr:rowOff>66675</xdr:rowOff>
                  </to>
                </anchor>
              </controlPr>
            </control>
          </mc:Choice>
        </mc:AlternateContent>
        <mc:AlternateContent xmlns:mc="http://schemas.openxmlformats.org/markup-compatibility/2006">
          <mc:Choice Requires="x14">
            <control shapeId="131081" r:id="rId11" name="Button 9">
              <controlPr defaultSize="0" print="0" autoPict="0" macro="[5]!Button12_Click_Tcreview_delete">
                <anchor moveWithCells="1">
                  <from>
                    <xdr:col>0</xdr:col>
                    <xdr:colOff>114300</xdr:colOff>
                    <xdr:row>103</xdr:row>
                    <xdr:rowOff>142875</xdr:rowOff>
                  </from>
                  <to>
                    <xdr:col>1</xdr:col>
                    <xdr:colOff>276225</xdr:colOff>
                    <xdr:row>105</xdr:row>
                    <xdr:rowOff>95250</xdr:rowOff>
                  </to>
                </anchor>
              </controlPr>
            </control>
          </mc:Choice>
        </mc:AlternateContent>
        <mc:AlternateContent xmlns:mc="http://schemas.openxmlformats.org/markup-compatibility/2006">
          <mc:Choice Requires="x14">
            <control shapeId="131082" r:id="rId12" name="Button 10">
              <controlPr defaultSize="0" print="0" autoPict="0" macro="[5]!Button13_Click_Creview_delete">
                <anchor moveWithCells="1">
                  <from>
                    <xdr:col>0</xdr:col>
                    <xdr:colOff>180975</xdr:colOff>
                    <xdr:row>134</xdr:row>
                    <xdr:rowOff>104775</xdr:rowOff>
                  </from>
                  <to>
                    <xdr:col>1</xdr:col>
                    <xdr:colOff>342900</xdr:colOff>
                    <xdr:row>135</xdr:row>
                    <xdr:rowOff>209550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7"/>
  </sheetPr>
  <dimension ref="A1:S498"/>
  <sheetViews>
    <sheetView showGridLines="0" topLeftCell="A37" workbookViewId="0">
      <selection activeCell="L102" sqref="L102"/>
    </sheetView>
  </sheetViews>
  <sheetFormatPr defaultColWidth="9" defaultRowHeight="12"/>
  <cols>
    <col min="1" max="1" width="12" style="36" customWidth="1"/>
    <col min="2" max="2" width="12.625" style="36" customWidth="1"/>
    <col min="3" max="3" width="12" style="36" customWidth="1"/>
    <col min="4" max="4" width="10.125" style="36" customWidth="1"/>
    <col min="5" max="5" width="11.375" style="36" customWidth="1"/>
    <col min="6" max="6" width="12.875" style="36" customWidth="1"/>
    <col min="7" max="7" width="9.25" style="36" customWidth="1"/>
    <col min="8" max="8" width="8.875" style="36" customWidth="1"/>
    <col min="9" max="9" width="10" style="36" customWidth="1"/>
    <col min="10" max="10" width="9.875" style="36" customWidth="1"/>
    <col min="11" max="11" width="10.5" style="36" customWidth="1"/>
    <col min="12" max="12" width="10.75" style="36" customWidth="1"/>
    <col min="13" max="13" width="9" style="36" customWidth="1"/>
    <col min="14" max="14" width="9.625" style="36" customWidth="1"/>
    <col min="15" max="15" width="9.375" style="36" customWidth="1"/>
    <col min="16" max="16" width="34.5" style="36" customWidth="1"/>
    <col min="17" max="256" width="9" style="36"/>
    <col min="257" max="257" width="12" style="36" customWidth="1"/>
    <col min="258" max="258" width="17.25" style="36" customWidth="1"/>
    <col min="259" max="259" width="8.75" style="36" customWidth="1"/>
    <col min="260" max="260" width="8.375" style="36" customWidth="1"/>
    <col min="261" max="261" width="10.375" style="36" customWidth="1"/>
    <col min="262" max="262" width="9.125" style="36" customWidth="1"/>
    <col min="263" max="263" width="9.25" style="36" customWidth="1"/>
    <col min="264" max="264" width="8.875" style="36" customWidth="1"/>
    <col min="265" max="265" width="10" style="36" customWidth="1"/>
    <col min="266" max="266" width="9.875" style="36" customWidth="1"/>
    <col min="267" max="267" width="9" style="36" customWidth="1"/>
    <col min="268" max="268" width="10.75" style="36" customWidth="1"/>
    <col min="269" max="269" width="9" style="36" customWidth="1"/>
    <col min="270" max="270" width="9.625" style="36" customWidth="1"/>
    <col min="271" max="271" width="16.25" style="36" customWidth="1"/>
    <col min="272" max="512" width="9" style="36"/>
    <col min="513" max="513" width="12" style="36" customWidth="1"/>
    <col min="514" max="514" width="17.25" style="36" customWidth="1"/>
    <col min="515" max="515" width="8.75" style="36" customWidth="1"/>
    <col min="516" max="516" width="8.375" style="36" customWidth="1"/>
    <col min="517" max="517" width="10.375" style="36" customWidth="1"/>
    <col min="518" max="518" width="9.125" style="36" customWidth="1"/>
    <col min="519" max="519" width="9.25" style="36" customWidth="1"/>
    <col min="520" max="520" width="8.875" style="36" customWidth="1"/>
    <col min="521" max="521" width="10" style="36" customWidth="1"/>
    <col min="522" max="522" width="9.875" style="36" customWidth="1"/>
    <col min="523" max="523" width="9" style="36" customWidth="1"/>
    <col min="524" max="524" width="10.75" style="36" customWidth="1"/>
    <col min="525" max="525" width="9" style="36" customWidth="1"/>
    <col min="526" max="526" width="9.625" style="36" customWidth="1"/>
    <col min="527" max="527" width="16.25" style="36" customWidth="1"/>
    <col min="528" max="768" width="9" style="36"/>
    <col min="769" max="769" width="12" style="36" customWidth="1"/>
    <col min="770" max="770" width="17.25" style="36" customWidth="1"/>
    <col min="771" max="771" width="8.75" style="36" customWidth="1"/>
    <col min="772" max="772" width="8.375" style="36" customWidth="1"/>
    <col min="773" max="773" width="10.375" style="36" customWidth="1"/>
    <col min="774" max="774" width="9.125" style="36" customWidth="1"/>
    <col min="775" max="775" width="9.25" style="36" customWidth="1"/>
    <col min="776" max="776" width="8.875" style="36" customWidth="1"/>
    <col min="777" max="777" width="10" style="36" customWidth="1"/>
    <col min="778" max="778" width="9.875" style="36" customWidth="1"/>
    <col min="779" max="779" width="9" style="36" customWidth="1"/>
    <col min="780" max="780" width="10.75" style="36" customWidth="1"/>
    <col min="781" max="781" width="9" style="36" customWidth="1"/>
    <col min="782" max="782" width="9.625" style="36" customWidth="1"/>
    <col min="783" max="783" width="16.25" style="36" customWidth="1"/>
    <col min="784" max="1024" width="9" style="36"/>
    <col min="1025" max="1025" width="12" style="36" customWidth="1"/>
    <col min="1026" max="1026" width="17.25" style="36" customWidth="1"/>
    <col min="1027" max="1027" width="8.75" style="36" customWidth="1"/>
    <col min="1028" max="1028" width="8.375" style="36" customWidth="1"/>
    <col min="1029" max="1029" width="10.375" style="36" customWidth="1"/>
    <col min="1030" max="1030" width="9.125" style="36" customWidth="1"/>
    <col min="1031" max="1031" width="9.25" style="36" customWidth="1"/>
    <col min="1032" max="1032" width="8.875" style="36" customWidth="1"/>
    <col min="1033" max="1033" width="10" style="36" customWidth="1"/>
    <col min="1034" max="1034" width="9.875" style="36" customWidth="1"/>
    <col min="1035" max="1035" width="9" style="36" customWidth="1"/>
    <col min="1036" max="1036" width="10.75" style="36" customWidth="1"/>
    <col min="1037" max="1037" width="9" style="36" customWidth="1"/>
    <col min="1038" max="1038" width="9.625" style="36" customWidth="1"/>
    <col min="1039" max="1039" width="16.25" style="36" customWidth="1"/>
    <col min="1040" max="1280" width="9" style="36"/>
    <col min="1281" max="1281" width="12" style="36" customWidth="1"/>
    <col min="1282" max="1282" width="17.25" style="36" customWidth="1"/>
    <col min="1283" max="1283" width="8.75" style="36" customWidth="1"/>
    <col min="1284" max="1284" width="8.375" style="36" customWidth="1"/>
    <col min="1285" max="1285" width="10.375" style="36" customWidth="1"/>
    <col min="1286" max="1286" width="9.125" style="36" customWidth="1"/>
    <col min="1287" max="1287" width="9.25" style="36" customWidth="1"/>
    <col min="1288" max="1288" width="8.875" style="36" customWidth="1"/>
    <col min="1289" max="1289" width="10" style="36" customWidth="1"/>
    <col min="1290" max="1290" width="9.875" style="36" customWidth="1"/>
    <col min="1291" max="1291" width="9" style="36" customWidth="1"/>
    <col min="1292" max="1292" width="10.75" style="36" customWidth="1"/>
    <col min="1293" max="1293" width="9" style="36" customWidth="1"/>
    <col min="1294" max="1294" width="9.625" style="36" customWidth="1"/>
    <col min="1295" max="1295" width="16.25" style="36" customWidth="1"/>
    <col min="1296" max="1536" width="9" style="36"/>
    <col min="1537" max="1537" width="12" style="36" customWidth="1"/>
    <col min="1538" max="1538" width="17.25" style="36" customWidth="1"/>
    <col min="1539" max="1539" width="8.75" style="36" customWidth="1"/>
    <col min="1540" max="1540" width="8.375" style="36" customWidth="1"/>
    <col min="1541" max="1541" width="10.375" style="36" customWidth="1"/>
    <col min="1542" max="1542" width="9.125" style="36" customWidth="1"/>
    <col min="1543" max="1543" width="9.25" style="36" customWidth="1"/>
    <col min="1544" max="1544" width="8.875" style="36" customWidth="1"/>
    <col min="1545" max="1545" width="10" style="36" customWidth="1"/>
    <col min="1546" max="1546" width="9.875" style="36" customWidth="1"/>
    <col min="1547" max="1547" width="9" style="36" customWidth="1"/>
    <col min="1548" max="1548" width="10.75" style="36" customWidth="1"/>
    <col min="1549" max="1549" width="9" style="36" customWidth="1"/>
    <col min="1550" max="1550" width="9.625" style="36" customWidth="1"/>
    <col min="1551" max="1551" width="16.25" style="36" customWidth="1"/>
    <col min="1552" max="1792" width="9" style="36"/>
    <col min="1793" max="1793" width="12" style="36" customWidth="1"/>
    <col min="1794" max="1794" width="17.25" style="36" customWidth="1"/>
    <col min="1795" max="1795" width="8.75" style="36" customWidth="1"/>
    <col min="1796" max="1796" width="8.375" style="36" customWidth="1"/>
    <col min="1797" max="1797" width="10.375" style="36" customWidth="1"/>
    <col min="1798" max="1798" width="9.125" style="36" customWidth="1"/>
    <col min="1799" max="1799" width="9.25" style="36" customWidth="1"/>
    <col min="1800" max="1800" width="8.875" style="36" customWidth="1"/>
    <col min="1801" max="1801" width="10" style="36" customWidth="1"/>
    <col min="1802" max="1802" width="9.875" style="36" customWidth="1"/>
    <col min="1803" max="1803" width="9" style="36" customWidth="1"/>
    <col min="1804" max="1804" width="10.75" style="36" customWidth="1"/>
    <col min="1805" max="1805" width="9" style="36" customWidth="1"/>
    <col min="1806" max="1806" width="9.625" style="36" customWidth="1"/>
    <col min="1807" max="1807" width="16.25" style="36" customWidth="1"/>
    <col min="1808" max="2048" width="9" style="36"/>
    <col min="2049" max="2049" width="12" style="36" customWidth="1"/>
    <col min="2050" max="2050" width="17.25" style="36" customWidth="1"/>
    <col min="2051" max="2051" width="8.75" style="36" customWidth="1"/>
    <col min="2052" max="2052" width="8.375" style="36" customWidth="1"/>
    <col min="2053" max="2053" width="10.375" style="36" customWidth="1"/>
    <col min="2054" max="2054" width="9.125" style="36" customWidth="1"/>
    <col min="2055" max="2055" width="9.25" style="36" customWidth="1"/>
    <col min="2056" max="2056" width="8.875" style="36" customWidth="1"/>
    <col min="2057" max="2057" width="10" style="36" customWidth="1"/>
    <col min="2058" max="2058" width="9.875" style="36" customWidth="1"/>
    <col min="2059" max="2059" width="9" style="36" customWidth="1"/>
    <col min="2060" max="2060" width="10.75" style="36" customWidth="1"/>
    <col min="2061" max="2061" width="9" style="36" customWidth="1"/>
    <col min="2062" max="2062" width="9.625" style="36" customWidth="1"/>
    <col min="2063" max="2063" width="16.25" style="36" customWidth="1"/>
    <col min="2064" max="2304" width="9" style="36"/>
    <col min="2305" max="2305" width="12" style="36" customWidth="1"/>
    <col min="2306" max="2306" width="17.25" style="36" customWidth="1"/>
    <col min="2307" max="2307" width="8.75" style="36" customWidth="1"/>
    <col min="2308" max="2308" width="8.375" style="36" customWidth="1"/>
    <col min="2309" max="2309" width="10.375" style="36" customWidth="1"/>
    <col min="2310" max="2310" width="9.125" style="36" customWidth="1"/>
    <col min="2311" max="2311" width="9.25" style="36" customWidth="1"/>
    <col min="2312" max="2312" width="8.875" style="36" customWidth="1"/>
    <col min="2313" max="2313" width="10" style="36" customWidth="1"/>
    <col min="2314" max="2314" width="9.875" style="36" customWidth="1"/>
    <col min="2315" max="2315" width="9" style="36" customWidth="1"/>
    <col min="2316" max="2316" width="10.75" style="36" customWidth="1"/>
    <col min="2317" max="2317" width="9" style="36" customWidth="1"/>
    <col min="2318" max="2318" width="9.625" style="36" customWidth="1"/>
    <col min="2319" max="2319" width="16.25" style="36" customWidth="1"/>
    <col min="2320" max="2560" width="9" style="36"/>
    <col min="2561" max="2561" width="12" style="36" customWidth="1"/>
    <col min="2562" max="2562" width="17.25" style="36" customWidth="1"/>
    <col min="2563" max="2563" width="8.75" style="36" customWidth="1"/>
    <col min="2564" max="2564" width="8.375" style="36" customWidth="1"/>
    <col min="2565" max="2565" width="10.375" style="36" customWidth="1"/>
    <col min="2566" max="2566" width="9.125" style="36" customWidth="1"/>
    <col min="2567" max="2567" width="9.25" style="36" customWidth="1"/>
    <col min="2568" max="2568" width="8.875" style="36" customWidth="1"/>
    <col min="2569" max="2569" width="10" style="36" customWidth="1"/>
    <col min="2570" max="2570" width="9.875" style="36" customWidth="1"/>
    <col min="2571" max="2571" width="9" style="36" customWidth="1"/>
    <col min="2572" max="2572" width="10.75" style="36" customWidth="1"/>
    <col min="2573" max="2573" width="9" style="36" customWidth="1"/>
    <col min="2574" max="2574" width="9.625" style="36" customWidth="1"/>
    <col min="2575" max="2575" width="16.25" style="36" customWidth="1"/>
    <col min="2576" max="2816" width="9" style="36"/>
    <col min="2817" max="2817" width="12" style="36" customWidth="1"/>
    <col min="2818" max="2818" width="17.25" style="36" customWidth="1"/>
    <col min="2819" max="2819" width="8.75" style="36" customWidth="1"/>
    <col min="2820" max="2820" width="8.375" style="36" customWidth="1"/>
    <col min="2821" max="2821" width="10.375" style="36" customWidth="1"/>
    <col min="2822" max="2822" width="9.125" style="36" customWidth="1"/>
    <col min="2823" max="2823" width="9.25" style="36" customWidth="1"/>
    <col min="2824" max="2824" width="8.875" style="36" customWidth="1"/>
    <col min="2825" max="2825" width="10" style="36" customWidth="1"/>
    <col min="2826" max="2826" width="9.875" style="36" customWidth="1"/>
    <col min="2827" max="2827" width="9" style="36" customWidth="1"/>
    <col min="2828" max="2828" width="10.75" style="36" customWidth="1"/>
    <col min="2829" max="2829" width="9" style="36" customWidth="1"/>
    <col min="2830" max="2830" width="9.625" style="36" customWidth="1"/>
    <col min="2831" max="2831" width="16.25" style="36" customWidth="1"/>
    <col min="2832" max="3072" width="9" style="36"/>
    <col min="3073" max="3073" width="12" style="36" customWidth="1"/>
    <col min="3074" max="3074" width="17.25" style="36" customWidth="1"/>
    <col min="3075" max="3075" width="8.75" style="36" customWidth="1"/>
    <col min="3076" max="3076" width="8.375" style="36" customWidth="1"/>
    <col min="3077" max="3077" width="10.375" style="36" customWidth="1"/>
    <col min="3078" max="3078" width="9.125" style="36" customWidth="1"/>
    <col min="3079" max="3079" width="9.25" style="36" customWidth="1"/>
    <col min="3080" max="3080" width="8.875" style="36" customWidth="1"/>
    <col min="3081" max="3081" width="10" style="36" customWidth="1"/>
    <col min="3082" max="3082" width="9.875" style="36" customWidth="1"/>
    <col min="3083" max="3083" width="9" style="36" customWidth="1"/>
    <col min="3084" max="3084" width="10.75" style="36" customWidth="1"/>
    <col min="3085" max="3085" width="9" style="36" customWidth="1"/>
    <col min="3086" max="3086" width="9.625" style="36" customWidth="1"/>
    <col min="3087" max="3087" width="16.25" style="36" customWidth="1"/>
    <col min="3088" max="3328" width="9" style="36"/>
    <col min="3329" max="3329" width="12" style="36" customWidth="1"/>
    <col min="3330" max="3330" width="17.25" style="36" customWidth="1"/>
    <col min="3331" max="3331" width="8.75" style="36" customWidth="1"/>
    <col min="3332" max="3332" width="8.375" style="36" customWidth="1"/>
    <col min="3333" max="3333" width="10.375" style="36" customWidth="1"/>
    <col min="3334" max="3334" width="9.125" style="36" customWidth="1"/>
    <col min="3335" max="3335" width="9.25" style="36" customWidth="1"/>
    <col min="3336" max="3336" width="8.875" style="36" customWidth="1"/>
    <col min="3337" max="3337" width="10" style="36" customWidth="1"/>
    <col min="3338" max="3338" width="9.875" style="36" customWidth="1"/>
    <col min="3339" max="3339" width="9" style="36" customWidth="1"/>
    <col min="3340" max="3340" width="10.75" style="36" customWidth="1"/>
    <col min="3341" max="3341" width="9" style="36" customWidth="1"/>
    <col min="3342" max="3342" width="9.625" style="36" customWidth="1"/>
    <col min="3343" max="3343" width="16.25" style="36" customWidth="1"/>
    <col min="3344" max="3584" width="9" style="36"/>
    <col min="3585" max="3585" width="12" style="36" customWidth="1"/>
    <col min="3586" max="3586" width="17.25" style="36" customWidth="1"/>
    <col min="3587" max="3587" width="8.75" style="36" customWidth="1"/>
    <col min="3588" max="3588" width="8.375" style="36" customWidth="1"/>
    <col min="3589" max="3589" width="10.375" style="36" customWidth="1"/>
    <col min="3590" max="3590" width="9.125" style="36" customWidth="1"/>
    <col min="3591" max="3591" width="9.25" style="36" customWidth="1"/>
    <col min="3592" max="3592" width="8.875" style="36" customWidth="1"/>
    <col min="3593" max="3593" width="10" style="36" customWidth="1"/>
    <col min="3594" max="3594" width="9.875" style="36" customWidth="1"/>
    <col min="3595" max="3595" width="9" style="36" customWidth="1"/>
    <col min="3596" max="3596" width="10.75" style="36" customWidth="1"/>
    <col min="3597" max="3597" width="9" style="36" customWidth="1"/>
    <col min="3598" max="3598" width="9.625" style="36" customWidth="1"/>
    <col min="3599" max="3599" width="16.25" style="36" customWidth="1"/>
    <col min="3600" max="3840" width="9" style="36"/>
    <col min="3841" max="3841" width="12" style="36" customWidth="1"/>
    <col min="3842" max="3842" width="17.25" style="36" customWidth="1"/>
    <col min="3843" max="3843" width="8.75" style="36" customWidth="1"/>
    <col min="3844" max="3844" width="8.375" style="36" customWidth="1"/>
    <col min="3845" max="3845" width="10.375" style="36" customWidth="1"/>
    <col min="3846" max="3846" width="9.125" style="36" customWidth="1"/>
    <col min="3847" max="3847" width="9.25" style="36" customWidth="1"/>
    <col min="3848" max="3848" width="8.875" style="36" customWidth="1"/>
    <col min="3849" max="3849" width="10" style="36" customWidth="1"/>
    <col min="3850" max="3850" width="9.875" style="36" customWidth="1"/>
    <col min="3851" max="3851" width="9" style="36" customWidth="1"/>
    <col min="3852" max="3852" width="10.75" style="36" customWidth="1"/>
    <col min="3853" max="3853" width="9" style="36" customWidth="1"/>
    <col min="3854" max="3854" width="9.625" style="36" customWidth="1"/>
    <col min="3855" max="3855" width="16.25" style="36" customWidth="1"/>
    <col min="3856" max="4096" width="9" style="36"/>
    <col min="4097" max="4097" width="12" style="36" customWidth="1"/>
    <col min="4098" max="4098" width="17.25" style="36" customWidth="1"/>
    <col min="4099" max="4099" width="8.75" style="36" customWidth="1"/>
    <col min="4100" max="4100" width="8.375" style="36" customWidth="1"/>
    <col min="4101" max="4101" width="10.375" style="36" customWidth="1"/>
    <col min="4102" max="4102" width="9.125" style="36" customWidth="1"/>
    <col min="4103" max="4103" width="9.25" style="36" customWidth="1"/>
    <col min="4104" max="4104" width="8.875" style="36" customWidth="1"/>
    <col min="4105" max="4105" width="10" style="36" customWidth="1"/>
    <col min="4106" max="4106" width="9.875" style="36" customWidth="1"/>
    <col min="4107" max="4107" width="9" style="36" customWidth="1"/>
    <col min="4108" max="4108" width="10.75" style="36" customWidth="1"/>
    <col min="4109" max="4109" width="9" style="36" customWidth="1"/>
    <col min="4110" max="4110" width="9.625" style="36" customWidth="1"/>
    <col min="4111" max="4111" width="16.25" style="36" customWidth="1"/>
    <col min="4112" max="4352" width="9" style="36"/>
    <col min="4353" max="4353" width="12" style="36" customWidth="1"/>
    <col min="4354" max="4354" width="17.25" style="36" customWidth="1"/>
    <col min="4355" max="4355" width="8.75" style="36" customWidth="1"/>
    <col min="4356" max="4356" width="8.375" style="36" customWidth="1"/>
    <col min="4357" max="4357" width="10.375" style="36" customWidth="1"/>
    <col min="4358" max="4358" width="9.125" style="36" customWidth="1"/>
    <col min="4359" max="4359" width="9.25" style="36" customWidth="1"/>
    <col min="4360" max="4360" width="8.875" style="36" customWidth="1"/>
    <col min="4361" max="4361" width="10" style="36" customWidth="1"/>
    <col min="4362" max="4362" width="9.875" style="36" customWidth="1"/>
    <col min="4363" max="4363" width="9" style="36" customWidth="1"/>
    <col min="4364" max="4364" width="10.75" style="36" customWidth="1"/>
    <col min="4365" max="4365" width="9" style="36" customWidth="1"/>
    <col min="4366" max="4366" width="9.625" style="36" customWidth="1"/>
    <col min="4367" max="4367" width="16.25" style="36" customWidth="1"/>
    <col min="4368" max="4608" width="9" style="36"/>
    <col min="4609" max="4609" width="12" style="36" customWidth="1"/>
    <col min="4610" max="4610" width="17.25" style="36" customWidth="1"/>
    <col min="4611" max="4611" width="8.75" style="36" customWidth="1"/>
    <col min="4612" max="4612" width="8.375" style="36" customWidth="1"/>
    <col min="4613" max="4613" width="10.375" style="36" customWidth="1"/>
    <col min="4614" max="4614" width="9.125" style="36" customWidth="1"/>
    <col min="4615" max="4615" width="9.25" style="36" customWidth="1"/>
    <col min="4616" max="4616" width="8.875" style="36" customWidth="1"/>
    <col min="4617" max="4617" width="10" style="36" customWidth="1"/>
    <col min="4618" max="4618" width="9.875" style="36" customWidth="1"/>
    <col min="4619" max="4619" width="9" style="36" customWidth="1"/>
    <col min="4620" max="4620" width="10.75" style="36" customWidth="1"/>
    <col min="4621" max="4621" width="9" style="36" customWidth="1"/>
    <col min="4622" max="4622" width="9.625" style="36" customWidth="1"/>
    <col min="4623" max="4623" width="16.25" style="36" customWidth="1"/>
    <col min="4624" max="4864" width="9" style="36"/>
    <col min="4865" max="4865" width="12" style="36" customWidth="1"/>
    <col min="4866" max="4866" width="17.25" style="36" customWidth="1"/>
    <col min="4867" max="4867" width="8.75" style="36" customWidth="1"/>
    <col min="4868" max="4868" width="8.375" style="36" customWidth="1"/>
    <col min="4869" max="4869" width="10.375" style="36" customWidth="1"/>
    <col min="4870" max="4870" width="9.125" style="36" customWidth="1"/>
    <col min="4871" max="4871" width="9.25" style="36" customWidth="1"/>
    <col min="4872" max="4872" width="8.875" style="36" customWidth="1"/>
    <col min="4873" max="4873" width="10" style="36" customWidth="1"/>
    <col min="4874" max="4874" width="9.875" style="36" customWidth="1"/>
    <col min="4875" max="4875" width="9" style="36" customWidth="1"/>
    <col min="4876" max="4876" width="10.75" style="36" customWidth="1"/>
    <col min="4877" max="4877" width="9" style="36" customWidth="1"/>
    <col min="4878" max="4878" width="9.625" style="36" customWidth="1"/>
    <col min="4879" max="4879" width="16.25" style="36" customWidth="1"/>
    <col min="4880" max="5120" width="9" style="36"/>
    <col min="5121" max="5121" width="12" style="36" customWidth="1"/>
    <col min="5122" max="5122" width="17.25" style="36" customWidth="1"/>
    <col min="5123" max="5123" width="8.75" style="36" customWidth="1"/>
    <col min="5124" max="5124" width="8.375" style="36" customWidth="1"/>
    <col min="5125" max="5125" width="10.375" style="36" customWidth="1"/>
    <col min="5126" max="5126" width="9.125" style="36" customWidth="1"/>
    <col min="5127" max="5127" width="9.25" style="36" customWidth="1"/>
    <col min="5128" max="5128" width="8.875" style="36" customWidth="1"/>
    <col min="5129" max="5129" width="10" style="36" customWidth="1"/>
    <col min="5130" max="5130" width="9.875" style="36" customWidth="1"/>
    <col min="5131" max="5131" width="9" style="36" customWidth="1"/>
    <col min="5132" max="5132" width="10.75" style="36" customWidth="1"/>
    <col min="5133" max="5133" width="9" style="36" customWidth="1"/>
    <col min="5134" max="5134" width="9.625" style="36" customWidth="1"/>
    <col min="5135" max="5135" width="16.25" style="36" customWidth="1"/>
    <col min="5136" max="5376" width="9" style="36"/>
    <col min="5377" max="5377" width="12" style="36" customWidth="1"/>
    <col min="5378" max="5378" width="17.25" style="36" customWidth="1"/>
    <col min="5379" max="5379" width="8.75" style="36" customWidth="1"/>
    <col min="5380" max="5380" width="8.375" style="36" customWidth="1"/>
    <col min="5381" max="5381" width="10.375" style="36" customWidth="1"/>
    <col min="5382" max="5382" width="9.125" style="36" customWidth="1"/>
    <col min="5383" max="5383" width="9.25" style="36" customWidth="1"/>
    <col min="5384" max="5384" width="8.875" style="36" customWidth="1"/>
    <col min="5385" max="5385" width="10" style="36" customWidth="1"/>
    <col min="5386" max="5386" width="9.875" style="36" customWidth="1"/>
    <col min="5387" max="5387" width="9" style="36" customWidth="1"/>
    <col min="5388" max="5388" width="10.75" style="36" customWidth="1"/>
    <col min="5389" max="5389" width="9" style="36" customWidth="1"/>
    <col min="5390" max="5390" width="9.625" style="36" customWidth="1"/>
    <col min="5391" max="5391" width="16.25" style="36" customWidth="1"/>
    <col min="5392" max="5632" width="9" style="36"/>
    <col min="5633" max="5633" width="12" style="36" customWidth="1"/>
    <col min="5634" max="5634" width="17.25" style="36" customWidth="1"/>
    <col min="5635" max="5635" width="8.75" style="36" customWidth="1"/>
    <col min="5636" max="5636" width="8.375" style="36" customWidth="1"/>
    <col min="5637" max="5637" width="10.375" style="36" customWidth="1"/>
    <col min="5638" max="5638" width="9.125" style="36" customWidth="1"/>
    <col min="5639" max="5639" width="9.25" style="36" customWidth="1"/>
    <col min="5640" max="5640" width="8.875" style="36" customWidth="1"/>
    <col min="5641" max="5641" width="10" style="36" customWidth="1"/>
    <col min="5642" max="5642" width="9.875" style="36" customWidth="1"/>
    <col min="5643" max="5643" width="9" style="36" customWidth="1"/>
    <col min="5644" max="5644" width="10.75" style="36" customWidth="1"/>
    <col min="5645" max="5645" width="9" style="36" customWidth="1"/>
    <col min="5646" max="5646" width="9.625" style="36" customWidth="1"/>
    <col min="5647" max="5647" width="16.25" style="36" customWidth="1"/>
    <col min="5648" max="5888" width="9" style="36"/>
    <col min="5889" max="5889" width="12" style="36" customWidth="1"/>
    <col min="5890" max="5890" width="17.25" style="36" customWidth="1"/>
    <col min="5891" max="5891" width="8.75" style="36" customWidth="1"/>
    <col min="5892" max="5892" width="8.375" style="36" customWidth="1"/>
    <col min="5893" max="5893" width="10.375" style="36" customWidth="1"/>
    <col min="5894" max="5894" width="9.125" style="36" customWidth="1"/>
    <col min="5895" max="5895" width="9.25" style="36" customWidth="1"/>
    <col min="5896" max="5896" width="8.875" style="36" customWidth="1"/>
    <col min="5897" max="5897" width="10" style="36" customWidth="1"/>
    <col min="5898" max="5898" width="9.875" style="36" customWidth="1"/>
    <col min="5899" max="5899" width="9" style="36" customWidth="1"/>
    <col min="5900" max="5900" width="10.75" style="36" customWidth="1"/>
    <col min="5901" max="5901" width="9" style="36" customWidth="1"/>
    <col min="5902" max="5902" width="9.625" style="36" customWidth="1"/>
    <col min="5903" max="5903" width="16.25" style="36" customWidth="1"/>
    <col min="5904" max="6144" width="9" style="36"/>
    <col min="6145" max="6145" width="12" style="36" customWidth="1"/>
    <col min="6146" max="6146" width="17.25" style="36" customWidth="1"/>
    <col min="6147" max="6147" width="8.75" style="36" customWidth="1"/>
    <col min="6148" max="6148" width="8.375" style="36" customWidth="1"/>
    <col min="6149" max="6149" width="10.375" style="36" customWidth="1"/>
    <col min="6150" max="6150" width="9.125" style="36" customWidth="1"/>
    <col min="6151" max="6151" width="9.25" style="36" customWidth="1"/>
    <col min="6152" max="6152" width="8.875" style="36" customWidth="1"/>
    <col min="6153" max="6153" width="10" style="36" customWidth="1"/>
    <col min="6154" max="6154" width="9.875" style="36" customWidth="1"/>
    <col min="6155" max="6155" width="9" style="36" customWidth="1"/>
    <col min="6156" max="6156" width="10.75" style="36" customWidth="1"/>
    <col min="6157" max="6157" width="9" style="36" customWidth="1"/>
    <col min="6158" max="6158" width="9.625" style="36" customWidth="1"/>
    <col min="6159" max="6159" width="16.25" style="36" customWidth="1"/>
    <col min="6160" max="6400" width="9" style="36"/>
    <col min="6401" max="6401" width="12" style="36" customWidth="1"/>
    <col min="6402" max="6402" width="17.25" style="36" customWidth="1"/>
    <col min="6403" max="6403" width="8.75" style="36" customWidth="1"/>
    <col min="6404" max="6404" width="8.375" style="36" customWidth="1"/>
    <col min="6405" max="6405" width="10.375" style="36" customWidth="1"/>
    <col min="6406" max="6406" width="9.125" style="36" customWidth="1"/>
    <col min="6407" max="6407" width="9.25" style="36" customWidth="1"/>
    <col min="6408" max="6408" width="8.875" style="36" customWidth="1"/>
    <col min="6409" max="6409" width="10" style="36" customWidth="1"/>
    <col min="6410" max="6410" width="9.875" style="36" customWidth="1"/>
    <col min="6411" max="6411" width="9" style="36" customWidth="1"/>
    <col min="6412" max="6412" width="10.75" style="36" customWidth="1"/>
    <col min="6413" max="6413" width="9" style="36" customWidth="1"/>
    <col min="6414" max="6414" width="9.625" style="36" customWidth="1"/>
    <col min="6415" max="6415" width="16.25" style="36" customWidth="1"/>
    <col min="6416" max="6656" width="9" style="36"/>
    <col min="6657" max="6657" width="12" style="36" customWidth="1"/>
    <col min="6658" max="6658" width="17.25" style="36" customWidth="1"/>
    <col min="6659" max="6659" width="8.75" style="36" customWidth="1"/>
    <col min="6660" max="6660" width="8.375" style="36" customWidth="1"/>
    <col min="6661" max="6661" width="10.375" style="36" customWidth="1"/>
    <col min="6662" max="6662" width="9.125" style="36" customWidth="1"/>
    <col min="6663" max="6663" width="9.25" style="36" customWidth="1"/>
    <col min="6664" max="6664" width="8.875" style="36" customWidth="1"/>
    <col min="6665" max="6665" width="10" style="36" customWidth="1"/>
    <col min="6666" max="6666" width="9.875" style="36" customWidth="1"/>
    <col min="6667" max="6667" width="9" style="36" customWidth="1"/>
    <col min="6668" max="6668" width="10.75" style="36" customWidth="1"/>
    <col min="6669" max="6669" width="9" style="36" customWidth="1"/>
    <col min="6670" max="6670" width="9.625" style="36" customWidth="1"/>
    <col min="6671" max="6671" width="16.25" style="36" customWidth="1"/>
    <col min="6672" max="6912" width="9" style="36"/>
    <col min="6913" max="6913" width="12" style="36" customWidth="1"/>
    <col min="6914" max="6914" width="17.25" style="36" customWidth="1"/>
    <col min="6915" max="6915" width="8.75" style="36" customWidth="1"/>
    <col min="6916" max="6916" width="8.375" style="36" customWidth="1"/>
    <col min="6917" max="6917" width="10.375" style="36" customWidth="1"/>
    <col min="6918" max="6918" width="9.125" style="36" customWidth="1"/>
    <col min="6919" max="6919" width="9.25" style="36" customWidth="1"/>
    <col min="6920" max="6920" width="8.875" style="36" customWidth="1"/>
    <col min="6921" max="6921" width="10" style="36" customWidth="1"/>
    <col min="6922" max="6922" width="9.875" style="36" customWidth="1"/>
    <col min="6923" max="6923" width="9" style="36" customWidth="1"/>
    <col min="6924" max="6924" width="10.75" style="36" customWidth="1"/>
    <col min="6925" max="6925" width="9" style="36" customWidth="1"/>
    <col min="6926" max="6926" width="9.625" style="36" customWidth="1"/>
    <col min="6927" max="6927" width="16.25" style="36" customWidth="1"/>
    <col min="6928" max="7168" width="9" style="36"/>
    <col min="7169" max="7169" width="12" style="36" customWidth="1"/>
    <col min="7170" max="7170" width="17.25" style="36" customWidth="1"/>
    <col min="7171" max="7171" width="8.75" style="36" customWidth="1"/>
    <col min="7172" max="7172" width="8.375" style="36" customWidth="1"/>
    <col min="7173" max="7173" width="10.375" style="36" customWidth="1"/>
    <col min="7174" max="7174" width="9.125" style="36" customWidth="1"/>
    <col min="7175" max="7175" width="9.25" style="36" customWidth="1"/>
    <col min="7176" max="7176" width="8.875" style="36" customWidth="1"/>
    <col min="7177" max="7177" width="10" style="36" customWidth="1"/>
    <col min="7178" max="7178" width="9.875" style="36" customWidth="1"/>
    <col min="7179" max="7179" width="9" style="36" customWidth="1"/>
    <col min="7180" max="7180" width="10.75" style="36" customWidth="1"/>
    <col min="7181" max="7181" width="9" style="36" customWidth="1"/>
    <col min="7182" max="7182" width="9.625" style="36" customWidth="1"/>
    <col min="7183" max="7183" width="16.25" style="36" customWidth="1"/>
    <col min="7184" max="7424" width="9" style="36"/>
    <col min="7425" max="7425" width="12" style="36" customWidth="1"/>
    <col min="7426" max="7426" width="17.25" style="36" customWidth="1"/>
    <col min="7427" max="7427" width="8.75" style="36" customWidth="1"/>
    <col min="7428" max="7428" width="8.375" style="36" customWidth="1"/>
    <col min="7429" max="7429" width="10.375" style="36" customWidth="1"/>
    <col min="7430" max="7430" width="9.125" style="36" customWidth="1"/>
    <col min="7431" max="7431" width="9.25" style="36" customWidth="1"/>
    <col min="7432" max="7432" width="8.875" style="36" customWidth="1"/>
    <col min="7433" max="7433" width="10" style="36" customWidth="1"/>
    <col min="7434" max="7434" width="9.875" style="36" customWidth="1"/>
    <col min="7435" max="7435" width="9" style="36" customWidth="1"/>
    <col min="7436" max="7436" width="10.75" style="36" customWidth="1"/>
    <col min="7437" max="7437" width="9" style="36" customWidth="1"/>
    <col min="7438" max="7438" width="9.625" style="36" customWidth="1"/>
    <col min="7439" max="7439" width="16.25" style="36" customWidth="1"/>
    <col min="7440" max="7680" width="9" style="36"/>
    <col min="7681" max="7681" width="12" style="36" customWidth="1"/>
    <col min="7682" max="7682" width="17.25" style="36" customWidth="1"/>
    <col min="7683" max="7683" width="8.75" style="36" customWidth="1"/>
    <col min="7684" max="7684" width="8.375" style="36" customWidth="1"/>
    <col min="7685" max="7685" width="10.375" style="36" customWidth="1"/>
    <col min="7686" max="7686" width="9.125" style="36" customWidth="1"/>
    <col min="7687" max="7687" width="9.25" style="36" customWidth="1"/>
    <col min="7688" max="7688" width="8.875" style="36" customWidth="1"/>
    <col min="7689" max="7689" width="10" style="36" customWidth="1"/>
    <col min="7690" max="7690" width="9.875" style="36" customWidth="1"/>
    <col min="7691" max="7691" width="9" style="36" customWidth="1"/>
    <col min="7692" max="7692" width="10.75" style="36" customWidth="1"/>
    <col min="7693" max="7693" width="9" style="36" customWidth="1"/>
    <col min="7694" max="7694" width="9.625" style="36" customWidth="1"/>
    <col min="7695" max="7695" width="16.25" style="36" customWidth="1"/>
    <col min="7696" max="7936" width="9" style="36"/>
    <col min="7937" max="7937" width="12" style="36" customWidth="1"/>
    <col min="7938" max="7938" width="17.25" style="36" customWidth="1"/>
    <col min="7939" max="7939" width="8.75" style="36" customWidth="1"/>
    <col min="7940" max="7940" width="8.375" style="36" customWidth="1"/>
    <col min="7941" max="7941" width="10.375" style="36" customWidth="1"/>
    <col min="7942" max="7942" width="9.125" style="36" customWidth="1"/>
    <col min="7943" max="7943" width="9.25" style="36" customWidth="1"/>
    <col min="7944" max="7944" width="8.875" style="36" customWidth="1"/>
    <col min="7945" max="7945" width="10" style="36" customWidth="1"/>
    <col min="7946" max="7946" width="9.875" style="36" customWidth="1"/>
    <col min="7947" max="7947" width="9" style="36" customWidth="1"/>
    <col min="7948" max="7948" width="10.75" style="36" customWidth="1"/>
    <col min="7949" max="7949" width="9" style="36" customWidth="1"/>
    <col min="7950" max="7950" width="9.625" style="36" customWidth="1"/>
    <col min="7951" max="7951" width="16.25" style="36" customWidth="1"/>
    <col min="7952" max="8192" width="9" style="36"/>
    <col min="8193" max="8193" width="12" style="36" customWidth="1"/>
    <col min="8194" max="8194" width="17.25" style="36" customWidth="1"/>
    <col min="8195" max="8195" width="8.75" style="36" customWidth="1"/>
    <col min="8196" max="8196" width="8.375" style="36" customWidth="1"/>
    <col min="8197" max="8197" width="10.375" style="36" customWidth="1"/>
    <col min="8198" max="8198" width="9.125" style="36" customWidth="1"/>
    <col min="8199" max="8199" width="9.25" style="36" customWidth="1"/>
    <col min="8200" max="8200" width="8.875" style="36" customWidth="1"/>
    <col min="8201" max="8201" width="10" style="36" customWidth="1"/>
    <col min="8202" max="8202" width="9.875" style="36" customWidth="1"/>
    <col min="8203" max="8203" width="9" style="36" customWidth="1"/>
    <col min="8204" max="8204" width="10.75" style="36" customWidth="1"/>
    <col min="8205" max="8205" width="9" style="36" customWidth="1"/>
    <col min="8206" max="8206" width="9.625" style="36" customWidth="1"/>
    <col min="8207" max="8207" width="16.25" style="36" customWidth="1"/>
    <col min="8208" max="8448" width="9" style="36"/>
    <col min="8449" max="8449" width="12" style="36" customWidth="1"/>
    <col min="8450" max="8450" width="17.25" style="36" customWidth="1"/>
    <col min="8451" max="8451" width="8.75" style="36" customWidth="1"/>
    <col min="8452" max="8452" width="8.375" style="36" customWidth="1"/>
    <col min="8453" max="8453" width="10.375" style="36" customWidth="1"/>
    <col min="8454" max="8454" width="9.125" style="36" customWidth="1"/>
    <col min="8455" max="8455" width="9.25" style="36" customWidth="1"/>
    <col min="8456" max="8456" width="8.875" style="36" customWidth="1"/>
    <col min="8457" max="8457" width="10" style="36" customWidth="1"/>
    <col min="8458" max="8458" width="9.875" style="36" customWidth="1"/>
    <col min="8459" max="8459" width="9" style="36" customWidth="1"/>
    <col min="8460" max="8460" width="10.75" style="36" customWidth="1"/>
    <col min="8461" max="8461" width="9" style="36" customWidth="1"/>
    <col min="8462" max="8462" width="9.625" style="36" customWidth="1"/>
    <col min="8463" max="8463" width="16.25" style="36" customWidth="1"/>
    <col min="8464" max="8704" width="9" style="36"/>
    <col min="8705" max="8705" width="12" style="36" customWidth="1"/>
    <col min="8706" max="8706" width="17.25" style="36" customWidth="1"/>
    <col min="8707" max="8707" width="8.75" style="36" customWidth="1"/>
    <col min="8708" max="8708" width="8.375" style="36" customWidth="1"/>
    <col min="8709" max="8709" width="10.375" style="36" customWidth="1"/>
    <col min="8710" max="8710" width="9.125" style="36" customWidth="1"/>
    <col min="8711" max="8711" width="9.25" style="36" customWidth="1"/>
    <col min="8712" max="8712" width="8.875" style="36" customWidth="1"/>
    <col min="8713" max="8713" width="10" style="36" customWidth="1"/>
    <col min="8714" max="8714" width="9.875" style="36" customWidth="1"/>
    <col min="8715" max="8715" width="9" style="36" customWidth="1"/>
    <col min="8716" max="8716" width="10.75" style="36" customWidth="1"/>
    <col min="8717" max="8717" width="9" style="36" customWidth="1"/>
    <col min="8718" max="8718" width="9.625" style="36" customWidth="1"/>
    <col min="8719" max="8719" width="16.25" style="36" customWidth="1"/>
    <col min="8720" max="8960" width="9" style="36"/>
    <col min="8961" max="8961" width="12" style="36" customWidth="1"/>
    <col min="8962" max="8962" width="17.25" style="36" customWidth="1"/>
    <col min="8963" max="8963" width="8.75" style="36" customWidth="1"/>
    <col min="8964" max="8964" width="8.375" style="36" customWidth="1"/>
    <col min="8965" max="8965" width="10.375" style="36" customWidth="1"/>
    <col min="8966" max="8966" width="9.125" style="36" customWidth="1"/>
    <col min="8967" max="8967" width="9.25" style="36" customWidth="1"/>
    <col min="8968" max="8968" width="8.875" style="36" customWidth="1"/>
    <col min="8969" max="8969" width="10" style="36" customWidth="1"/>
    <col min="8970" max="8970" width="9.875" style="36" customWidth="1"/>
    <col min="8971" max="8971" width="9" style="36" customWidth="1"/>
    <col min="8972" max="8972" width="10.75" style="36" customWidth="1"/>
    <col min="8973" max="8973" width="9" style="36" customWidth="1"/>
    <col min="8974" max="8974" width="9.625" style="36" customWidth="1"/>
    <col min="8975" max="8975" width="16.25" style="36" customWidth="1"/>
    <col min="8976" max="9216" width="9" style="36"/>
    <col min="9217" max="9217" width="12" style="36" customWidth="1"/>
    <col min="9218" max="9218" width="17.25" style="36" customWidth="1"/>
    <col min="9219" max="9219" width="8.75" style="36" customWidth="1"/>
    <col min="9220" max="9220" width="8.375" style="36" customWidth="1"/>
    <col min="9221" max="9221" width="10.375" style="36" customWidth="1"/>
    <col min="9222" max="9222" width="9.125" style="36" customWidth="1"/>
    <col min="9223" max="9223" width="9.25" style="36" customWidth="1"/>
    <col min="9224" max="9224" width="8.875" style="36" customWidth="1"/>
    <col min="9225" max="9225" width="10" style="36" customWidth="1"/>
    <col min="9226" max="9226" width="9.875" style="36" customWidth="1"/>
    <col min="9227" max="9227" width="9" style="36" customWidth="1"/>
    <col min="9228" max="9228" width="10.75" style="36" customWidth="1"/>
    <col min="9229" max="9229" width="9" style="36" customWidth="1"/>
    <col min="9230" max="9230" width="9.625" style="36" customWidth="1"/>
    <col min="9231" max="9231" width="16.25" style="36" customWidth="1"/>
    <col min="9232" max="9472" width="9" style="36"/>
    <col min="9473" max="9473" width="12" style="36" customWidth="1"/>
    <col min="9474" max="9474" width="17.25" style="36" customWidth="1"/>
    <col min="9475" max="9475" width="8.75" style="36" customWidth="1"/>
    <col min="9476" max="9476" width="8.375" style="36" customWidth="1"/>
    <col min="9477" max="9477" width="10.375" style="36" customWidth="1"/>
    <col min="9478" max="9478" width="9.125" style="36" customWidth="1"/>
    <col min="9479" max="9479" width="9.25" style="36" customWidth="1"/>
    <col min="9480" max="9480" width="8.875" style="36" customWidth="1"/>
    <col min="9481" max="9481" width="10" style="36" customWidth="1"/>
    <col min="9482" max="9482" width="9.875" style="36" customWidth="1"/>
    <col min="9483" max="9483" width="9" style="36" customWidth="1"/>
    <col min="9484" max="9484" width="10.75" style="36" customWidth="1"/>
    <col min="9485" max="9485" width="9" style="36" customWidth="1"/>
    <col min="9486" max="9486" width="9.625" style="36" customWidth="1"/>
    <col min="9487" max="9487" width="16.25" style="36" customWidth="1"/>
    <col min="9488" max="9728" width="9" style="36"/>
    <col min="9729" max="9729" width="12" style="36" customWidth="1"/>
    <col min="9730" max="9730" width="17.25" style="36" customWidth="1"/>
    <col min="9731" max="9731" width="8.75" style="36" customWidth="1"/>
    <col min="9732" max="9732" width="8.375" style="36" customWidth="1"/>
    <col min="9733" max="9733" width="10.375" style="36" customWidth="1"/>
    <col min="9734" max="9734" width="9.125" style="36" customWidth="1"/>
    <col min="9735" max="9735" width="9.25" style="36" customWidth="1"/>
    <col min="9736" max="9736" width="8.875" style="36" customWidth="1"/>
    <col min="9737" max="9737" width="10" style="36" customWidth="1"/>
    <col min="9738" max="9738" width="9.875" style="36" customWidth="1"/>
    <col min="9739" max="9739" width="9" style="36" customWidth="1"/>
    <col min="9740" max="9740" width="10.75" style="36" customWidth="1"/>
    <col min="9741" max="9741" width="9" style="36" customWidth="1"/>
    <col min="9742" max="9742" width="9.625" style="36" customWidth="1"/>
    <col min="9743" max="9743" width="16.25" style="36" customWidth="1"/>
    <col min="9744" max="9984" width="9" style="36"/>
    <col min="9985" max="9985" width="12" style="36" customWidth="1"/>
    <col min="9986" max="9986" width="17.25" style="36" customWidth="1"/>
    <col min="9987" max="9987" width="8.75" style="36" customWidth="1"/>
    <col min="9988" max="9988" width="8.375" style="36" customWidth="1"/>
    <col min="9989" max="9989" width="10.375" style="36" customWidth="1"/>
    <col min="9990" max="9990" width="9.125" style="36" customWidth="1"/>
    <col min="9991" max="9991" width="9.25" style="36" customWidth="1"/>
    <col min="9992" max="9992" width="8.875" style="36" customWidth="1"/>
    <col min="9993" max="9993" width="10" style="36" customWidth="1"/>
    <col min="9994" max="9994" width="9.875" style="36" customWidth="1"/>
    <col min="9995" max="9995" width="9" style="36" customWidth="1"/>
    <col min="9996" max="9996" width="10.75" style="36" customWidth="1"/>
    <col min="9997" max="9997" width="9" style="36" customWidth="1"/>
    <col min="9998" max="9998" width="9.625" style="36" customWidth="1"/>
    <col min="9999" max="9999" width="16.25" style="36" customWidth="1"/>
    <col min="10000" max="10240" width="9" style="36"/>
    <col min="10241" max="10241" width="12" style="36" customWidth="1"/>
    <col min="10242" max="10242" width="17.25" style="36" customWidth="1"/>
    <col min="10243" max="10243" width="8.75" style="36" customWidth="1"/>
    <col min="10244" max="10244" width="8.375" style="36" customWidth="1"/>
    <col min="10245" max="10245" width="10.375" style="36" customWidth="1"/>
    <col min="10246" max="10246" width="9.125" style="36" customWidth="1"/>
    <col min="10247" max="10247" width="9.25" style="36" customWidth="1"/>
    <col min="10248" max="10248" width="8.875" style="36" customWidth="1"/>
    <col min="10249" max="10249" width="10" style="36" customWidth="1"/>
    <col min="10250" max="10250" width="9.875" style="36" customWidth="1"/>
    <col min="10251" max="10251" width="9" style="36" customWidth="1"/>
    <col min="10252" max="10252" width="10.75" style="36" customWidth="1"/>
    <col min="10253" max="10253" width="9" style="36" customWidth="1"/>
    <col min="10254" max="10254" width="9.625" style="36" customWidth="1"/>
    <col min="10255" max="10255" width="16.25" style="36" customWidth="1"/>
    <col min="10256" max="10496" width="9" style="36"/>
    <col min="10497" max="10497" width="12" style="36" customWidth="1"/>
    <col min="10498" max="10498" width="17.25" style="36" customWidth="1"/>
    <col min="10499" max="10499" width="8.75" style="36" customWidth="1"/>
    <col min="10500" max="10500" width="8.375" style="36" customWidth="1"/>
    <col min="10501" max="10501" width="10.375" style="36" customWidth="1"/>
    <col min="10502" max="10502" width="9.125" style="36" customWidth="1"/>
    <col min="10503" max="10503" width="9.25" style="36" customWidth="1"/>
    <col min="10504" max="10504" width="8.875" style="36" customWidth="1"/>
    <col min="10505" max="10505" width="10" style="36" customWidth="1"/>
    <col min="10506" max="10506" width="9.875" style="36" customWidth="1"/>
    <col min="10507" max="10507" width="9" style="36" customWidth="1"/>
    <col min="10508" max="10508" width="10.75" style="36" customWidth="1"/>
    <col min="10509" max="10509" width="9" style="36" customWidth="1"/>
    <col min="10510" max="10510" width="9.625" style="36" customWidth="1"/>
    <col min="10511" max="10511" width="16.25" style="36" customWidth="1"/>
    <col min="10512" max="10752" width="9" style="36"/>
    <col min="10753" max="10753" width="12" style="36" customWidth="1"/>
    <col min="10754" max="10754" width="17.25" style="36" customWidth="1"/>
    <col min="10755" max="10755" width="8.75" style="36" customWidth="1"/>
    <col min="10756" max="10756" width="8.375" style="36" customWidth="1"/>
    <col min="10757" max="10757" width="10.375" style="36" customWidth="1"/>
    <col min="10758" max="10758" width="9.125" style="36" customWidth="1"/>
    <col min="10759" max="10759" width="9.25" style="36" customWidth="1"/>
    <col min="10760" max="10760" width="8.875" style="36" customWidth="1"/>
    <col min="10761" max="10761" width="10" style="36" customWidth="1"/>
    <col min="10762" max="10762" width="9.875" style="36" customWidth="1"/>
    <col min="10763" max="10763" width="9" style="36" customWidth="1"/>
    <col min="10764" max="10764" width="10.75" style="36" customWidth="1"/>
    <col min="10765" max="10765" width="9" style="36" customWidth="1"/>
    <col min="10766" max="10766" width="9.625" style="36" customWidth="1"/>
    <col min="10767" max="10767" width="16.25" style="36" customWidth="1"/>
    <col min="10768" max="11008" width="9" style="36"/>
    <col min="11009" max="11009" width="12" style="36" customWidth="1"/>
    <col min="11010" max="11010" width="17.25" style="36" customWidth="1"/>
    <col min="11011" max="11011" width="8.75" style="36" customWidth="1"/>
    <col min="11012" max="11012" width="8.375" style="36" customWidth="1"/>
    <col min="11013" max="11013" width="10.375" style="36" customWidth="1"/>
    <col min="11014" max="11014" width="9.125" style="36" customWidth="1"/>
    <col min="11015" max="11015" width="9.25" style="36" customWidth="1"/>
    <col min="11016" max="11016" width="8.875" style="36" customWidth="1"/>
    <col min="11017" max="11017" width="10" style="36" customWidth="1"/>
    <col min="11018" max="11018" width="9.875" style="36" customWidth="1"/>
    <col min="11019" max="11019" width="9" style="36" customWidth="1"/>
    <col min="11020" max="11020" width="10.75" style="36" customWidth="1"/>
    <col min="11021" max="11021" width="9" style="36" customWidth="1"/>
    <col min="11022" max="11022" width="9.625" style="36" customWidth="1"/>
    <col min="11023" max="11023" width="16.25" style="36" customWidth="1"/>
    <col min="11024" max="11264" width="9" style="36"/>
    <col min="11265" max="11265" width="12" style="36" customWidth="1"/>
    <col min="11266" max="11266" width="17.25" style="36" customWidth="1"/>
    <col min="11267" max="11267" width="8.75" style="36" customWidth="1"/>
    <col min="11268" max="11268" width="8.375" style="36" customWidth="1"/>
    <col min="11269" max="11269" width="10.375" style="36" customWidth="1"/>
    <col min="11270" max="11270" width="9.125" style="36" customWidth="1"/>
    <col min="11271" max="11271" width="9.25" style="36" customWidth="1"/>
    <col min="11272" max="11272" width="8.875" style="36" customWidth="1"/>
    <col min="11273" max="11273" width="10" style="36" customWidth="1"/>
    <col min="11274" max="11274" width="9.875" style="36" customWidth="1"/>
    <col min="11275" max="11275" width="9" style="36" customWidth="1"/>
    <col min="11276" max="11276" width="10.75" style="36" customWidth="1"/>
    <col min="11277" max="11277" width="9" style="36" customWidth="1"/>
    <col min="11278" max="11278" width="9.625" style="36" customWidth="1"/>
    <col min="11279" max="11279" width="16.25" style="36" customWidth="1"/>
    <col min="11280" max="11520" width="9" style="36"/>
    <col min="11521" max="11521" width="12" style="36" customWidth="1"/>
    <col min="11522" max="11522" width="17.25" style="36" customWidth="1"/>
    <col min="11523" max="11523" width="8.75" style="36" customWidth="1"/>
    <col min="11524" max="11524" width="8.375" style="36" customWidth="1"/>
    <col min="11525" max="11525" width="10.375" style="36" customWidth="1"/>
    <col min="11526" max="11526" width="9.125" style="36" customWidth="1"/>
    <col min="11527" max="11527" width="9.25" style="36" customWidth="1"/>
    <col min="11528" max="11528" width="8.875" style="36" customWidth="1"/>
    <col min="11529" max="11529" width="10" style="36" customWidth="1"/>
    <col min="11530" max="11530" width="9.875" style="36" customWidth="1"/>
    <col min="11531" max="11531" width="9" style="36" customWidth="1"/>
    <col min="11532" max="11532" width="10.75" style="36" customWidth="1"/>
    <col min="11533" max="11533" width="9" style="36" customWidth="1"/>
    <col min="11534" max="11534" width="9.625" style="36" customWidth="1"/>
    <col min="11535" max="11535" width="16.25" style="36" customWidth="1"/>
    <col min="11536" max="11776" width="9" style="36"/>
    <col min="11777" max="11777" width="12" style="36" customWidth="1"/>
    <col min="11778" max="11778" width="17.25" style="36" customWidth="1"/>
    <col min="11779" max="11779" width="8.75" style="36" customWidth="1"/>
    <col min="11780" max="11780" width="8.375" style="36" customWidth="1"/>
    <col min="11781" max="11781" width="10.375" style="36" customWidth="1"/>
    <col min="11782" max="11782" width="9.125" style="36" customWidth="1"/>
    <col min="11783" max="11783" width="9.25" style="36" customWidth="1"/>
    <col min="11784" max="11784" width="8.875" style="36" customWidth="1"/>
    <col min="11785" max="11785" width="10" style="36" customWidth="1"/>
    <col min="11786" max="11786" width="9.875" style="36" customWidth="1"/>
    <col min="11787" max="11787" width="9" style="36" customWidth="1"/>
    <col min="11788" max="11788" width="10.75" style="36" customWidth="1"/>
    <col min="11789" max="11789" width="9" style="36" customWidth="1"/>
    <col min="11790" max="11790" width="9.625" style="36" customWidth="1"/>
    <col min="11791" max="11791" width="16.25" style="36" customWidth="1"/>
    <col min="11792" max="12032" width="9" style="36"/>
    <col min="12033" max="12033" width="12" style="36" customWidth="1"/>
    <col min="12034" max="12034" width="17.25" style="36" customWidth="1"/>
    <col min="12035" max="12035" width="8.75" style="36" customWidth="1"/>
    <col min="12036" max="12036" width="8.375" style="36" customWidth="1"/>
    <col min="12037" max="12037" width="10.375" style="36" customWidth="1"/>
    <col min="12038" max="12038" width="9.125" style="36" customWidth="1"/>
    <col min="12039" max="12039" width="9.25" style="36" customWidth="1"/>
    <col min="12040" max="12040" width="8.875" style="36" customWidth="1"/>
    <col min="12041" max="12041" width="10" style="36" customWidth="1"/>
    <col min="12042" max="12042" width="9.875" style="36" customWidth="1"/>
    <col min="12043" max="12043" width="9" style="36" customWidth="1"/>
    <col min="12044" max="12044" width="10.75" style="36" customWidth="1"/>
    <col min="12045" max="12045" width="9" style="36" customWidth="1"/>
    <col min="12046" max="12046" width="9.625" style="36" customWidth="1"/>
    <col min="12047" max="12047" width="16.25" style="36" customWidth="1"/>
    <col min="12048" max="12288" width="9" style="36"/>
    <col min="12289" max="12289" width="12" style="36" customWidth="1"/>
    <col min="12290" max="12290" width="17.25" style="36" customWidth="1"/>
    <col min="12291" max="12291" width="8.75" style="36" customWidth="1"/>
    <col min="12292" max="12292" width="8.375" style="36" customWidth="1"/>
    <col min="12293" max="12293" width="10.375" style="36" customWidth="1"/>
    <col min="12294" max="12294" width="9.125" style="36" customWidth="1"/>
    <col min="12295" max="12295" width="9.25" style="36" customWidth="1"/>
    <col min="12296" max="12296" width="8.875" style="36" customWidth="1"/>
    <col min="12297" max="12297" width="10" style="36" customWidth="1"/>
    <col min="12298" max="12298" width="9.875" style="36" customWidth="1"/>
    <col min="12299" max="12299" width="9" style="36" customWidth="1"/>
    <col min="12300" max="12300" width="10.75" style="36" customWidth="1"/>
    <col min="12301" max="12301" width="9" style="36" customWidth="1"/>
    <col min="12302" max="12302" width="9.625" style="36" customWidth="1"/>
    <col min="12303" max="12303" width="16.25" style="36" customWidth="1"/>
    <col min="12304" max="12544" width="9" style="36"/>
    <col min="12545" max="12545" width="12" style="36" customWidth="1"/>
    <col min="12546" max="12546" width="17.25" style="36" customWidth="1"/>
    <col min="12547" max="12547" width="8.75" style="36" customWidth="1"/>
    <col min="12548" max="12548" width="8.375" style="36" customWidth="1"/>
    <col min="12549" max="12549" width="10.375" style="36" customWidth="1"/>
    <col min="12550" max="12550" width="9.125" style="36" customWidth="1"/>
    <col min="12551" max="12551" width="9.25" style="36" customWidth="1"/>
    <col min="12552" max="12552" width="8.875" style="36" customWidth="1"/>
    <col min="12553" max="12553" width="10" style="36" customWidth="1"/>
    <col min="12554" max="12554" width="9.875" style="36" customWidth="1"/>
    <col min="12555" max="12555" width="9" style="36" customWidth="1"/>
    <col min="12556" max="12556" width="10.75" style="36" customWidth="1"/>
    <col min="12557" max="12557" width="9" style="36" customWidth="1"/>
    <col min="12558" max="12558" width="9.625" style="36" customWidth="1"/>
    <col min="12559" max="12559" width="16.25" style="36" customWidth="1"/>
    <col min="12560" max="12800" width="9" style="36"/>
    <col min="12801" max="12801" width="12" style="36" customWidth="1"/>
    <col min="12802" max="12802" width="17.25" style="36" customWidth="1"/>
    <col min="12803" max="12803" width="8.75" style="36" customWidth="1"/>
    <col min="12804" max="12804" width="8.375" style="36" customWidth="1"/>
    <col min="12805" max="12805" width="10.375" style="36" customWidth="1"/>
    <col min="12806" max="12806" width="9.125" style="36" customWidth="1"/>
    <col min="12807" max="12807" width="9.25" style="36" customWidth="1"/>
    <col min="12808" max="12808" width="8.875" style="36" customWidth="1"/>
    <col min="12809" max="12809" width="10" style="36" customWidth="1"/>
    <col min="12810" max="12810" width="9.875" style="36" customWidth="1"/>
    <col min="12811" max="12811" width="9" style="36" customWidth="1"/>
    <col min="12812" max="12812" width="10.75" style="36" customWidth="1"/>
    <col min="12813" max="12813" width="9" style="36" customWidth="1"/>
    <col min="12814" max="12814" width="9.625" style="36" customWidth="1"/>
    <col min="12815" max="12815" width="16.25" style="36" customWidth="1"/>
    <col min="12816" max="13056" width="9" style="36"/>
    <col min="13057" max="13057" width="12" style="36" customWidth="1"/>
    <col min="13058" max="13058" width="17.25" style="36" customWidth="1"/>
    <col min="13059" max="13059" width="8.75" style="36" customWidth="1"/>
    <col min="13060" max="13060" width="8.375" style="36" customWidth="1"/>
    <col min="13061" max="13061" width="10.375" style="36" customWidth="1"/>
    <col min="13062" max="13062" width="9.125" style="36" customWidth="1"/>
    <col min="13063" max="13063" width="9.25" style="36" customWidth="1"/>
    <col min="13064" max="13064" width="8.875" style="36" customWidth="1"/>
    <col min="13065" max="13065" width="10" style="36" customWidth="1"/>
    <col min="13066" max="13066" width="9.875" style="36" customWidth="1"/>
    <col min="13067" max="13067" width="9" style="36" customWidth="1"/>
    <col min="13068" max="13068" width="10.75" style="36" customWidth="1"/>
    <col min="13069" max="13069" width="9" style="36" customWidth="1"/>
    <col min="13070" max="13070" width="9.625" style="36" customWidth="1"/>
    <col min="13071" max="13071" width="16.25" style="36" customWidth="1"/>
    <col min="13072" max="13312" width="9" style="36"/>
    <col min="13313" max="13313" width="12" style="36" customWidth="1"/>
    <col min="13314" max="13314" width="17.25" style="36" customWidth="1"/>
    <col min="13315" max="13315" width="8.75" style="36" customWidth="1"/>
    <col min="13316" max="13316" width="8.375" style="36" customWidth="1"/>
    <col min="13317" max="13317" width="10.375" style="36" customWidth="1"/>
    <col min="13318" max="13318" width="9.125" style="36" customWidth="1"/>
    <col min="13319" max="13319" width="9.25" style="36" customWidth="1"/>
    <col min="13320" max="13320" width="8.875" style="36" customWidth="1"/>
    <col min="13321" max="13321" width="10" style="36" customWidth="1"/>
    <col min="13322" max="13322" width="9.875" style="36" customWidth="1"/>
    <col min="13323" max="13323" width="9" style="36" customWidth="1"/>
    <col min="13324" max="13324" width="10.75" style="36" customWidth="1"/>
    <col min="13325" max="13325" width="9" style="36" customWidth="1"/>
    <col min="13326" max="13326" width="9.625" style="36" customWidth="1"/>
    <col min="13327" max="13327" width="16.25" style="36" customWidth="1"/>
    <col min="13328" max="13568" width="9" style="36"/>
    <col min="13569" max="13569" width="12" style="36" customWidth="1"/>
    <col min="13570" max="13570" width="17.25" style="36" customWidth="1"/>
    <col min="13571" max="13571" width="8.75" style="36" customWidth="1"/>
    <col min="13572" max="13572" width="8.375" style="36" customWidth="1"/>
    <col min="13573" max="13573" width="10.375" style="36" customWidth="1"/>
    <col min="13574" max="13574" width="9.125" style="36" customWidth="1"/>
    <col min="13575" max="13575" width="9.25" style="36" customWidth="1"/>
    <col min="13576" max="13576" width="8.875" style="36" customWidth="1"/>
    <col min="13577" max="13577" width="10" style="36" customWidth="1"/>
    <col min="13578" max="13578" width="9.875" style="36" customWidth="1"/>
    <col min="13579" max="13579" width="9" style="36" customWidth="1"/>
    <col min="13580" max="13580" width="10.75" style="36" customWidth="1"/>
    <col min="13581" max="13581" width="9" style="36" customWidth="1"/>
    <col min="13582" max="13582" width="9.625" style="36" customWidth="1"/>
    <col min="13583" max="13583" width="16.25" style="36" customWidth="1"/>
    <col min="13584" max="13824" width="9" style="36"/>
    <col min="13825" max="13825" width="12" style="36" customWidth="1"/>
    <col min="13826" max="13826" width="17.25" style="36" customWidth="1"/>
    <col min="13827" max="13827" width="8.75" style="36" customWidth="1"/>
    <col min="13828" max="13828" width="8.375" style="36" customWidth="1"/>
    <col min="13829" max="13829" width="10.375" style="36" customWidth="1"/>
    <col min="13830" max="13830" width="9.125" style="36" customWidth="1"/>
    <col min="13831" max="13831" width="9.25" style="36" customWidth="1"/>
    <col min="13832" max="13832" width="8.875" style="36" customWidth="1"/>
    <col min="13833" max="13833" width="10" style="36" customWidth="1"/>
    <col min="13834" max="13834" width="9.875" style="36" customWidth="1"/>
    <col min="13835" max="13835" width="9" style="36" customWidth="1"/>
    <col min="13836" max="13836" width="10.75" style="36" customWidth="1"/>
    <col min="13837" max="13837" width="9" style="36" customWidth="1"/>
    <col min="13838" max="13838" width="9.625" style="36" customWidth="1"/>
    <col min="13839" max="13839" width="16.25" style="36" customWidth="1"/>
    <col min="13840" max="14080" width="9" style="36"/>
    <col min="14081" max="14081" width="12" style="36" customWidth="1"/>
    <col min="14082" max="14082" width="17.25" style="36" customWidth="1"/>
    <col min="14083" max="14083" width="8.75" style="36" customWidth="1"/>
    <col min="14084" max="14084" width="8.375" style="36" customWidth="1"/>
    <col min="14085" max="14085" width="10.375" style="36" customWidth="1"/>
    <col min="14086" max="14086" width="9.125" style="36" customWidth="1"/>
    <col min="14087" max="14087" width="9.25" style="36" customWidth="1"/>
    <col min="14088" max="14088" width="8.875" style="36" customWidth="1"/>
    <col min="14089" max="14089" width="10" style="36" customWidth="1"/>
    <col min="14090" max="14090" width="9.875" style="36" customWidth="1"/>
    <col min="14091" max="14091" width="9" style="36" customWidth="1"/>
    <col min="14092" max="14092" width="10.75" style="36" customWidth="1"/>
    <col min="14093" max="14093" width="9" style="36" customWidth="1"/>
    <col min="14094" max="14094" width="9.625" style="36" customWidth="1"/>
    <col min="14095" max="14095" width="16.25" style="36" customWidth="1"/>
    <col min="14096" max="14336" width="9" style="36"/>
    <col min="14337" max="14337" width="12" style="36" customWidth="1"/>
    <col min="14338" max="14338" width="17.25" style="36" customWidth="1"/>
    <col min="14339" max="14339" width="8.75" style="36" customWidth="1"/>
    <col min="14340" max="14340" width="8.375" style="36" customWidth="1"/>
    <col min="14341" max="14341" width="10.375" style="36" customWidth="1"/>
    <col min="14342" max="14342" width="9.125" style="36" customWidth="1"/>
    <col min="14343" max="14343" width="9.25" style="36" customWidth="1"/>
    <col min="14344" max="14344" width="8.875" style="36" customWidth="1"/>
    <col min="14345" max="14345" width="10" style="36" customWidth="1"/>
    <col min="14346" max="14346" width="9.875" style="36" customWidth="1"/>
    <col min="14347" max="14347" width="9" style="36" customWidth="1"/>
    <col min="14348" max="14348" width="10.75" style="36" customWidth="1"/>
    <col min="14349" max="14349" width="9" style="36" customWidth="1"/>
    <col min="14350" max="14350" width="9.625" style="36" customWidth="1"/>
    <col min="14351" max="14351" width="16.25" style="36" customWidth="1"/>
    <col min="14352" max="14592" width="9" style="36"/>
    <col min="14593" max="14593" width="12" style="36" customWidth="1"/>
    <col min="14594" max="14594" width="17.25" style="36" customWidth="1"/>
    <col min="14595" max="14595" width="8.75" style="36" customWidth="1"/>
    <col min="14596" max="14596" width="8.375" style="36" customWidth="1"/>
    <col min="14597" max="14597" width="10.375" style="36" customWidth="1"/>
    <col min="14598" max="14598" width="9.125" style="36" customWidth="1"/>
    <col min="14599" max="14599" width="9.25" style="36" customWidth="1"/>
    <col min="14600" max="14600" width="8.875" style="36" customWidth="1"/>
    <col min="14601" max="14601" width="10" style="36" customWidth="1"/>
    <col min="14602" max="14602" width="9.875" style="36" customWidth="1"/>
    <col min="14603" max="14603" width="9" style="36" customWidth="1"/>
    <col min="14604" max="14604" width="10.75" style="36" customWidth="1"/>
    <col min="14605" max="14605" width="9" style="36" customWidth="1"/>
    <col min="14606" max="14606" width="9.625" style="36" customWidth="1"/>
    <col min="14607" max="14607" width="16.25" style="36" customWidth="1"/>
    <col min="14608" max="14848" width="9" style="36"/>
    <col min="14849" max="14849" width="12" style="36" customWidth="1"/>
    <col min="14850" max="14850" width="17.25" style="36" customWidth="1"/>
    <col min="14851" max="14851" width="8.75" style="36" customWidth="1"/>
    <col min="14852" max="14852" width="8.375" style="36" customWidth="1"/>
    <col min="14853" max="14853" width="10.375" style="36" customWidth="1"/>
    <col min="14854" max="14854" width="9.125" style="36" customWidth="1"/>
    <col min="14855" max="14855" width="9.25" style="36" customWidth="1"/>
    <col min="14856" max="14856" width="8.875" style="36" customWidth="1"/>
    <col min="14857" max="14857" width="10" style="36" customWidth="1"/>
    <col min="14858" max="14858" width="9.875" style="36" customWidth="1"/>
    <col min="14859" max="14859" width="9" style="36" customWidth="1"/>
    <col min="14860" max="14860" width="10.75" style="36" customWidth="1"/>
    <col min="14861" max="14861" width="9" style="36" customWidth="1"/>
    <col min="14862" max="14862" width="9.625" style="36" customWidth="1"/>
    <col min="14863" max="14863" width="16.25" style="36" customWidth="1"/>
    <col min="14864" max="15104" width="9" style="36"/>
    <col min="15105" max="15105" width="12" style="36" customWidth="1"/>
    <col min="15106" max="15106" width="17.25" style="36" customWidth="1"/>
    <col min="15107" max="15107" width="8.75" style="36" customWidth="1"/>
    <col min="15108" max="15108" width="8.375" style="36" customWidth="1"/>
    <col min="15109" max="15109" width="10.375" style="36" customWidth="1"/>
    <col min="15110" max="15110" width="9.125" style="36" customWidth="1"/>
    <col min="15111" max="15111" width="9.25" style="36" customWidth="1"/>
    <col min="15112" max="15112" width="8.875" style="36" customWidth="1"/>
    <col min="15113" max="15113" width="10" style="36" customWidth="1"/>
    <col min="15114" max="15114" width="9.875" style="36" customWidth="1"/>
    <col min="15115" max="15115" width="9" style="36" customWidth="1"/>
    <col min="15116" max="15116" width="10.75" style="36" customWidth="1"/>
    <col min="15117" max="15117" width="9" style="36" customWidth="1"/>
    <col min="15118" max="15118" width="9.625" style="36" customWidth="1"/>
    <col min="15119" max="15119" width="16.25" style="36" customWidth="1"/>
    <col min="15120" max="15360" width="9" style="36"/>
    <col min="15361" max="15361" width="12" style="36" customWidth="1"/>
    <col min="15362" max="15362" width="17.25" style="36" customWidth="1"/>
    <col min="15363" max="15363" width="8.75" style="36" customWidth="1"/>
    <col min="15364" max="15364" width="8.375" style="36" customWidth="1"/>
    <col min="15365" max="15365" width="10.375" style="36" customWidth="1"/>
    <col min="15366" max="15366" width="9.125" style="36" customWidth="1"/>
    <col min="15367" max="15367" width="9.25" style="36" customWidth="1"/>
    <col min="15368" max="15368" width="8.875" style="36" customWidth="1"/>
    <col min="15369" max="15369" width="10" style="36" customWidth="1"/>
    <col min="15370" max="15370" width="9.875" style="36" customWidth="1"/>
    <col min="15371" max="15371" width="9" style="36" customWidth="1"/>
    <col min="15372" max="15372" width="10.75" style="36" customWidth="1"/>
    <col min="15373" max="15373" width="9" style="36" customWidth="1"/>
    <col min="15374" max="15374" width="9.625" style="36" customWidth="1"/>
    <col min="15375" max="15375" width="16.25" style="36" customWidth="1"/>
    <col min="15376" max="15616" width="9" style="36"/>
    <col min="15617" max="15617" width="12" style="36" customWidth="1"/>
    <col min="15618" max="15618" width="17.25" style="36" customWidth="1"/>
    <col min="15619" max="15619" width="8.75" style="36" customWidth="1"/>
    <col min="15620" max="15620" width="8.375" style="36" customWidth="1"/>
    <col min="15621" max="15621" width="10.375" style="36" customWidth="1"/>
    <col min="15622" max="15622" width="9.125" style="36" customWidth="1"/>
    <col min="15623" max="15623" width="9.25" style="36" customWidth="1"/>
    <col min="15624" max="15624" width="8.875" style="36" customWidth="1"/>
    <col min="15625" max="15625" width="10" style="36" customWidth="1"/>
    <col min="15626" max="15626" width="9.875" style="36" customWidth="1"/>
    <col min="15627" max="15627" width="9" style="36" customWidth="1"/>
    <col min="15628" max="15628" width="10.75" style="36" customWidth="1"/>
    <col min="15629" max="15629" width="9" style="36" customWidth="1"/>
    <col min="15630" max="15630" width="9.625" style="36" customWidth="1"/>
    <col min="15631" max="15631" width="16.25" style="36" customWidth="1"/>
    <col min="15632" max="15872" width="9" style="36"/>
    <col min="15873" max="15873" width="12" style="36" customWidth="1"/>
    <col min="15874" max="15874" width="17.25" style="36" customWidth="1"/>
    <col min="15875" max="15875" width="8.75" style="36" customWidth="1"/>
    <col min="15876" max="15876" width="8.375" style="36" customWidth="1"/>
    <col min="15877" max="15877" width="10.375" style="36" customWidth="1"/>
    <col min="15878" max="15878" width="9.125" style="36" customWidth="1"/>
    <col min="15879" max="15879" width="9.25" style="36" customWidth="1"/>
    <col min="15880" max="15880" width="8.875" style="36" customWidth="1"/>
    <col min="15881" max="15881" width="10" style="36" customWidth="1"/>
    <col min="15882" max="15882" width="9.875" style="36" customWidth="1"/>
    <col min="15883" max="15883" width="9" style="36" customWidth="1"/>
    <col min="15884" max="15884" width="10.75" style="36" customWidth="1"/>
    <col min="15885" max="15885" width="9" style="36" customWidth="1"/>
    <col min="15886" max="15886" width="9.625" style="36" customWidth="1"/>
    <col min="15887" max="15887" width="16.25" style="36" customWidth="1"/>
    <col min="15888" max="16128" width="9" style="36"/>
    <col min="16129" max="16129" width="12" style="36" customWidth="1"/>
    <col min="16130" max="16130" width="17.25" style="36" customWidth="1"/>
    <col min="16131" max="16131" width="8.75" style="36" customWidth="1"/>
    <col min="16132" max="16132" width="8.375" style="36" customWidth="1"/>
    <col min="16133" max="16133" width="10.375" style="36" customWidth="1"/>
    <col min="16134" max="16134" width="9.125" style="36" customWidth="1"/>
    <col min="16135" max="16135" width="9.25" style="36" customWidth="1"/>
    <col min="16136" max="16136" width="8.875" style="36" customWidth="1"/>
    <col min="16137" max="16137" width="10" style="36" customWidth="1"/>
    <col min="16138" max="16138" width="9.875" style="36" customWidth="1"/>
    <col min="16139" max="16139" width="9" style="36" customWidth="1"/>
    <col min="16140" max="16140" width="10.75" style="36" customWidth="1"/>
    <col min="16141" max="16141" width="9" style="36" customWidth="1"/>
    <col min="16142" max="16142" width="9.625" style="36" customWidth="1"/>
    <col min="16143" max="16143" width="16.25" style="36" customWidth="1"/>
    <col min="16144" max="16384" width="9" style="36"/>
  </cols>
  <sheetData>
    <row r="1" spans="1:19" ht="20.25">
      <c r="A1" s="879" t="s">
        <v>683</v>
      </c>
      <c r="B1" s="879"/>
      <c r="C1" s="879"/>
      <c r="D1" s="879"/>
      <c r="E1" s="879"/>
      <c r="F1" s="879"/>
      <c r="G1" s="879"/>
      <c r="H1" s="879"/>
      <c r="I1" s="879"/>
      <c r="J1" s="879"/>
      <c r="K1" s="879"/>
      <c r="L1" s="879"/>
      <c r="M1" s="879"/>
      <c r="N1" s="879"/>
    </row>
    <row r="2" spans="1:19" ht="20.25">
      <c r="A2" s="38" t="s">
        <v>394</v>
      </c>
      <c r="B2" s="38"/>
      <c r="C2" s="38"/>
      <c r="D2" s="38"/>
      <c r="E2" s="38"/>
      <c r="F2" s="38"/>
      <c r="G2" s="38"/>
      <c r="H2" s="38"/>
      <c r="I2" s="38"/>
      <c r="J2" s="38"/>
      <c r="K2" s="38"/>
      <c r="L2" s="38"/>
      <c r="M2" s="38"/>
      <c r="N2" s="38"/>
    </row>
    <row r="3" spans="1:19" ht="21">
      <c r="A3" s="54" t="s">
        <v>684</v>
      </c>
      <c r="B3" s="133"/>
      <c r="C3" s="134"/>
      <c r="D3" s="134"/>
      <c r="E3" s="134"/>
      <c r="F3" s="134"/>
      <c r="G3" s="134"/>
      <c r="H3" s="134"/>
      <c r="I3" s="134"/>
      <c r="J3" s="134"/>
      <c r="K3" s="134"/>
      <c r="L3" s="134"/>
      <c r="M3" s="134"/>
      <c r="N3" s="134"/>
    </row>
    <row r="4" spans="1:19" ht="12.75">
      <c r="A4" s="33" t="s">
        <v>685</v>
      </c>
      <c r="B4" s="33"/>
      <c r="C4" s="42"/>
      <c r="D4" s="42"/>
      <c r="E4" s="42"/>
      <c r="F4" s="42"/>
      <c r="G4" s="42"/>
      <c r="H4" s="42"/>
      <c r="I4" s="42"/>
      <c r="J4" s="43"/>
      <c r="K4" s="43"/>
      <c r="L4" s="43"/>
      <c r="M4" s="43"/>
      <c r="N4" s="43"/>
    </row>
    <row r="5" spans="1:19" ht="12.75">
      <c r="A5" s="33" t="s">
        <v>686</v>
      </c>
      <c r="B5" s="33"/>
      <c r="C5" s="42"/>
      <c r="D5" s="42"/>
      <c r="E5" s="42"/>
      <c r="F5" s="42"/>
      <c r="G5" s="42"/>
      <c r="H5" s="42"/>
      <c r="I5" s="42"/>
      <c r="J5" s="43"/>
      <c r="K5" s="43"/>
      <c r="L5" s="43"/>
      <c r="M5" s="43"/>
      <c r="N5" s="43"/>
    </row>
    <row r="6" spans="1:19" ht="12.75">
      <c r="A6" s="135" t="s">
        <v>687</v>
      </c>
      <c r="B6" s="33"/>
      <c r="C6" s="42"/>
      <c r="D6" s="42"/>
      <c r="E6" s="136"/>
      <c r="F6" s="137"/>
      <c r="G6" s="138" t="s">
        <v>688</v>
      </c>
      <c r="H6" s="138" t="s">
        <v>689</v>
      </c>
      <c r="I6" s="138" t="s">
        <v>690</v>
      </c>
      <c r="J6" s="138" t="s">
        <v>691</v>
      </c>
      <c r="K6" s="138" t="s">
        <v>692</v>
      </c>
      <c r="L6" s="33"/>
      <c r="M6" s="33"/>
      <c r="N6" s="33"/>
    </row>
    <row r="7" spans="1:19" ht="19.5" customHeight="1">
      <c r="A7" s="139" t="s">
        <v>693</v>
      </c>
      <c r="B7" s="140" t="s">
        <v>492</v>
      </c>
      <c r="C7" s="141" t="s">
        <v>694</v>
      </c>
      <c r="D7" s="142" t="s">
        <v>695</v>
      </c>
      <c r="E7" s="136"/>
      <c r="F7" s="143" t="s">
        <v>696</v>
      </c>
      <c r="G7" s="144">
        <v>3</v>
      </c>
      <c r="H7" s="144">
        <v>2</v>
      </c>
      <c r="I7" s="144">
        <v>1</v>
      </c>
      <c r="J7" s="144">
        <v>0.2</v>
      </c>
      <c r="K7" s="176">
        <v>0.1</v>
      </c>
      <c r="L7" s="33"/>
      <c r="M7" s="33"/>
      <c r="N7" s="33"/>
    </row>
    <row r="8" spans="1:19" ht="5.25" customHeight="1">
      <c r="A8" s="145"/>
      <c r="B8" s="33"/>
      <c r="C8" s="145"/>
      <c r="D8" s="42"/>
      <c r="E8" s="42"/>
      <c r="F8" s="42"/>
      <c r="G8" s="42"/>
      <c r="H8" s="42"/>
      <c r="I8" s="42"/>
      <c r="J8" s="33"/>
      <c r="K8" s="33"/>
      <c r="L8" s="33"/>
      <c r="M8" s="33"/>
      <c r="N8" s="33"/>
    </row>
    <row r="9" spans="1:19" ht="15" customHeight="1">
      <c r="A9" s="947" t="s">
        <v>697</v>
      </c>
      <c r="B9" s="938" t="s">
        <v>650</v>
      </c>
      <c r="C9" s="938"/>
      <c r="D9" s="938"/>
      <c r="E9" s="938"/>
      <c r="F9" s="938"/>
      <c r="G9" s="943" t="s">
        <v>698</v>
      </c>
      <c r="H9" s="943" t="s">
        <v>699</v>
      </c>
      <c r="I9" s="938" t="s">
        <v>700</v>
      </c>
      <c r="J9" s="938" t="s">
        <v>701</v>
      </c>
      <c r="K9" s="938" t="s">
        <v>702</v>
      </c>
      <c r="L9" s="948" t="s">
        <v>551</v>
      </c>
      <c r="M9" s="948"/>
      <c r="N9" s="948"/>
    </row>
    <row r="10" spans="1:19" ht="15" customHeight="1">
      <c r="A10" s="938"/>
      <c r="B10" s="138" t="s">
        <v>658</v>
      </c>
      <c r="C10" s="138" t="s">
        <v>659</v>
      </c>
      <c r="D10" s="138" t="s">
        <v>660</v>
      </c>
      <c r="E10" s="138" t="s">
        <v>661</v>
      </c>
      <c r="F10" s="138" t="s">
        <v>662</v>
      </c>
      <c r="G10" s="944"/>
      <c r="H10" s="944"/>
      <c r="I10" s="938"/>
      <c r="J10" s="938"/>
      <c r="K10" s="938"/>
      <c r="L10" s="177" t="s">
        <v>166</v>
      </c>
      <c r="M10" s="178" t="s">
        <v>167</v>
      </c>
      <c r="N10" s="177" t="s">
        <v>342</v>
      </c>
      <c r="P10" s="179" t="s">
        <v>209</v>
      </c>
      <c r="Q10" s="195">
        <v>0</v>
      </c>
      <c r="R10" s="195">
        <v>0.36</v>
      </c>
      <c r="S10" s="195">
        <v>0.72</v>
      </c>
    </row>
    <row r="11" spans="1:19" ht="15" customHeight="1">
      <c r="A11" s="138" t="str">
        <f t="shared" ref="A11:A13" si="0">CONCATENATE("测试第",ROW(A11)-ROW($A$10),"轮")</f>
        <v>测试第1轮</v>
      </c>
      <c r="B11" s="146">
        <v>0</v>
      </c>
      <c r="C11" s="146">
        <v>0</v>
      </c>
      <c r="D11" s="146">
        <v>0</v>
      </c>
      <c r="E11" s="146">
        <v>3</v>
      </c>
      <c r="F11" s="146">
        <v>1</v>
      </c>
      <c r="G11" s="147">
        <f>I11-H11</f>
        <v>0.70000000000000007</v>
      </c>
      <c r="H11" s="148">
        <v>0</v>
      </c>
      <c r="I11" s="147">
        <f>B11*$G$7+C11*$H$7+D11*$I$7+E11*$J$7+F11*$K$7</f>
        <v>0.70000000000000007</v>
      </c>
      <c r="J11" s="180">
        <v>117.9</v>
      </c>
      <c r="K11" s="181">
        <f t="shared" ref="K11:K16" si="1">I11/J11</f>
        <v>5.9372349448685328E-3</v>
      </c>
      <c r="L11" s="182">
        <v>0</v>
      </c>
      <c r="M11" s="183">
        <v>0.36</v>
      </c>
      <c r="N11" s="182">
        <v>0.72</v>
      </c>
      <c r="P11" s="179" t="s">
        <v>211</v>
      </c>
      <c r="Q11" s="195">
        <v>2.0000000000000001E-4</v>
      </c>
      <c r="R11" s="195">
        <v>0.2</v>
      </c>
      <c r="S11" s="195">
        <v>0.39979999999999999</v>
      </c>
    </row>
    <row r="12" spans="1:19" ht="15" customHeight="1">
      <c r="A12" s="138" t="str">
        <f t="shared" si="0"/>
        <v>测试第2轮</v>
      </c>
      <c r="B12" s="146">
        <v>0</v>
      </c>
      <c r="C12" s="146">
        <v>0</v>
      </c>
      <c r="D12" s="146">
        <v>0</v>
      </c>
      <c r="E12" s="146">
        <v>0</v>
      </c>
      <c r="F12" s="146">
        <v>0</v>
      </c>
      <c r="G12" s="147">
        <f t="shared" ref="G12:G13" si="2">I12-H12</f>
        <v>0</v>
      </c>
      <c r="H12" s="148">
        <v>0</v>
      </c>
      <c r="I12" s="147">
        <f t="shared" ref="I12:I16" si="3">B12*$G$7+C12*$H$7+D12*$I$7+E12*$J$7+F12*$K$7</f>
        <v>0</v>
      </c>
      <c r="J12" s="180">
        <v>117.9</v>
      </c>
      <c r="K12" s="181">
        <f t="shared" si="1"/>
        <v>0</v>
      </c>
      <c r="L12" s="182">
        <v>0</v>
      </c>
      <c r="M12" s="183">
        <v>0.36</v>
      </c>
      <c r="N12" s="182">
        <v>0.72</v>
      </c>
      <c r="P12" s="184" t="s">
        <v>210</v>
      </c>
      <c r="Q12" s="196">
        <v>0</v>
      </c>
      <c r="R12" s="196">
        <v>1.2</v>
      </c>
      <c r="S12" s="196">
        <v>2.4</v>
      </c>
    </row>
    <row r="13" spans="1:19" ht="15" customHeight="1">
      <c r="A13" s="138" t="str">
        <f t="shared" si="0"/>
        <v>测试第3轮</v>
      </c>
      <c r="B13" s="146">
        <v>0</v>
      </c>
      <c r="C13" s="146">
        <v>0</v>
      </c>
      <c r="D13" s="146">
        <v>0</v>
      </c>
      <c r="E13" s="146">
        <v>0</v>
      </c>
      <c r="F13" s="146">
        <v>0</v>
      </c>
      <c r="G13" s="147">
        <f t="shared" si="2"/>
        <v>0</v>
      </c>
      <c r="H13" s="148">
        <v>0</v>
      </c>
      <c r="I13" s="147">
        <f t="shared" si="3"/>
        <v>0</v>
      </c>
      <c r="J13" s="180">
        <v>117.9</v>
      </c>
      <c r="K13" s="181">
        <f t="shared" si="1"/>
        <v>0</v>
      </c>
      <c r="L13" s="182">
        <v>0</v>
      </c>
      <c r="M13" s="183">
        <v>0.36</v>
      </c>
      <c r="N13" s="182">
        <v>0.72</v>
      </c>
      <c r="P13" s="184" t="s">
        <v>212</v>
      </c>
      <c r="Q13" s="196">
        <v>2E-3</v>
      </c>
      <c r="R13" s="196">
        <v>0.92</v>
      </c>
      <c r="S13" s="196">
        <v>1.8380000000000001</v>
      </c>
    </row>
    <row r="14" spans="1:19" ht="12.75" customHeight="1">
      <c r="A14" s="138" t="s">
        <v>703</v>
      </c>
      <c r="B14" s="149" t="str">
        <f t="shared" ref="B14:F14" si="4">"-"</f>
        <v>-</v>
      </c>
      <c r="C14" s="149" t="str">
        <f t="shared" si="4"/>
        <v>-</v>
      </c>
      <c r="D14" s="149" t="str">
        <f t="shared" si="4"/>
        <v>-</v>
      </c>
      <c r="E14" s="149" t="str">
        <f t="shared" si="4"/>
        <v>-</v>
      </c>
      <c r="F14" s="149" t="str">
        <f t="shared" si="4"/>
        <v>-</v>
      </c>
      <c r="G14" s="150" t="s">
        <v>171</v>
      </c>
      <c r="H14" s="150" t="s">
        <v>171</v>
      </c>
      <c r="I14" s="185" t="e">
        <f t="shared" si="3"/>
        <v>#VALUE!</v>
      </c>
      <c r="J14" s="186" t="s">
        <v>171</v>
      </c>
      <c r="K14" s="187" t="e">
        <f t="shared" si="1"/>
        <v>#VALUE!</v>
      </c>
      <c r="L14" s="188">
        <f t="shared" ref="L14" si="5">$L$15</f>
        <v>0</v>
      </c>
      <c r="M14" s="188">
        <f t="shared" ref="M14" si="6">$M$15</f>
        <v>0</v>
      </c>
      <c r="N14" s="188">
        <f t="shared" ref="N14" si="7">$N$15</f>
        <v>0</v>
      </c>
    </row>
    <row r="15" spans="1:19" ht="12.75" customHeight="1">
      <c r="A15" s="138" t="s">
        <v>704</v>
      </c>
      <c r="B15" s="151">
        <f t="shared" ref="B15:H15" si="8">SUM(B11:B14)</f>
        <v>0</v>
      </c>
      <c r="C15" s="151">
        <f t="shared" si="8"/>
        <v>0</v>
      </c>
      <c r="D15" s="151">
        <f t="shared" si="8"/>
        <v>0</v>
      </c>
      <c r="E15" s="151">
        <f t="shared" si="8"/>
        <v>3</v>
      </c>
      <c r="F15" s="151">
        <f t="shared" si="8"/>
        <v>1</v>
      </c>
      <c r="G15" s="147">
        <f t="shared" si="8"/>
        <v>0.70000000000000007</v>
      </c>
      <c r="H15" s="147">
        <f t="shared" si="8"/>
        <v>0</v>
      </c>
      <c r="I15" s="147">
        <f t="shared" si="3"/>
        <v>0.70000000000000007</v>
      </c>
      <c r="J15" s="189">
        <f>规模!C8</f>
        <v>21.2</v>
      </c>
      <c r="K15" s="181">
        <f t="shared" si="1"/>
        <v>3.3018867924528308E-2</v>
      </c>
      <c r="L15" s="182"/>
      <c r="M15" s="183"/>
      <c r="N15" s="182"/>
    </row>
    <row r="16" spans="1:19">
      <c r="A16" s="138" t="s">
        <v>548</v>
      </c>
      <c r="B16" s="146"/>
      <c r="C16" s="146"/>
      <c r="D16" s="146"/>
      <c r="E16" s="146"/>
      <c r="F16" s="146"/>
      <c r="G16" s="146"/>
      <c r="H16" s="146"/>
      <c r="I16" s="147">
        <f t="shared" si="3"/>
        <v>0</v>
      </c>
      <c r="J16" s="189">
        <f>规模!C8</f>
        <v>21.2</v>
      </c>
      <c r="K16" s="181">
        <f t="shared" si="1"/>
        <v>0</v>
      </c>
      <c r="L16" s="182"/>
      <c r="M16" s="183"/>
      <c r="N16" s="182"/>
    </row>
    <row r="17" spans="1:14" ht="12.75" customHeight="1">
      <c r="A17" s="152" t="s">
        <v>705</v>
      </c>
      <c r="B17" s="153" t="s">
        <v>171</v>
      </c>
      <c r="C17" s="153" t="s">
        <v>171</v>
      </c>
      <c r="D17" s="153" t="s">
        <v>171</v>
      </c>
      <c r="E17" s="153" t="s">
        <v>171</v>
      </c>
      <c r="F17" s="153" t="s">
        <v>171</v>
      </c>
      <c r="G17" s="153" t="s">
        <v>171</v>
      </c>
      <c r="H17" s="153" t="s">
        <v>171</v>
      </c>
      <c r="I17" s="190">
        <v>0</v>
      </c>
      <c r="J17" s="190" t="s">
        <v>171</v>
      </c>
      <c r="K17" s="191">
        <v>0</v>
      </c>
      <c r="L17" s="182"/>
      <c r="M17" s="183"/>
      <c r="N17" s="182"/>
    </row>
    <row r="18" spans="1:14" ht="16.5" customHeight="1"/>
    <row r="19" spans="1:14" ht="23.1" customHeight="1"/>
    <row r="20" spans="1:14">
      <c r="L20" s="192"/>
      <c r="M20" s="192"/>
      <c r="N20" s="192"/>
    </row>
    <row r="21" spans="1:14" ht="15" customHeight="1">
      <c r="L21" s="192"/>
      <c r="M21" s="192"/>
      <c r="N21" s="192"/>
    </row>
    <row r="22" spans="1:14" ht="12" customHeight="1"/>
    <row r="23" spans="1:14" ht="24.95" customHeight="1"/>
    <row r="24" spans="1:14" ht="18" customHeight="1"/>
    <row r="26" spans="1:14" ht="23.1" customHeight="1"/>
    <row r="27" spans="1:14" ht="23.1" customHeight="1"/>
    <row r="28" spans="1:14" ht="23.1" customHeight="1"/>
    <row r="29" spans="1:14" ht="23.1" customHeight="1"/>
    <row r="30" spans="1:14" ht="23.1" customHeight="1"/>
    <row r="31" spans="1:14" ht="23.1" customHeight="1">
      <c r="A31" s="63" t="s">
        <v>706</v>
      </c>
      <c r="B31" s="55"/>
      <c r="G31" s="63" t="s">
        <v>707</v>
      </c>
      <c r="H31" s="87"/>
      <c r="I31" s="55"/>
      <c r="J31" s="55"/>
    </row>
    <row r="32" spans="1:14" ht="23.1" customHeight="1">
      <c r="A32" s="64" t="s">
        <v>708</v>
      </c>
      <c r="G32" s="64" t="s">
        <v>709</v>
      </c>
    </row>
    <row r="33" spans="1:15" ht="30" customHeight="1">
      <c r="A33" s="154" t="s">
        <v>710</v>
      </c>
      <c r="F33" s="155"/>
      <c r="G33" s="154" t="s">
        <v>711</v>
      </c>
      <c r="H33" s="64"/>
      <c r="M33" s="155"/>
      <c r="N33" s="155"/>
    </row>
    <row r="34" spans="1:15" ht="33.950000000000003" customHeight="1">
      <c r="A34" s="971" t="s">
        <v>712</v>
      </c>
      <c r="B34" s="156" t="s">
        <v>713</v>
      </c>
      <c r="C34" s="157">
        <v>0</v>
      </c>
      <c r="D34" s="973" t="s">
        <v>714</v>
      </c>
      <c r="E34" s="975">
        <f>1-(C34/C35)</f>
        <v>1</v>
      </c>
      <c r="F34" s="155"/>
      <c r="G34" s="977" t="s">
        <v>715</v>
      </c>
      <c r="H34" s="980" t="s">
        <v>716</v>
      </c>
      <c r="I34" s="983" t="s">
        <v>717</v>
      </c>
      <c r="J34" s="984"/>
      <c r="K34" s="982" t="s">
        <v>165</v>
      </c>
      <c r="M34" s="155"/>
      <c r="N34" s="155"/>
      <c r="O34" s="35"/>
    </row>
    <row r="35" spans="1:15" ht="23.1" customHeight="1">
      <c r="A35" s="972"/>
      <c r="B35" s="158" t="s">
        <v>718</v>
      </c>
      <c r="C35" s="159">
        <v>27</v>
      </c>
      <c r="D35" s="974"/>
      <c r="E35" s="976"/>
      <c r="G35" s="978"/>
      <c r="H35" s="981"/>
      <c r="I35" s="985"/>
      <c r="J35" s="986"/>
      <c r="K35" s="982"/>
      <c r="O35" s="35"/>
    </row>
    <row r="36" spans="1:15" ht="23.1" customHeight="1">
      <c r="G36" s="979"/>
      <c r="H36" s="160">
        <v>3</v>
      </c>
      <c r="I36" s="949">
        <v>3</v>
      </c>
      <c r="J36" s="950"/>
      <c r="K36" s="193"/>
      <c r="O36" s="35"/>
    </row>
    <row r="37" spans="1:15" ht="23.1" customHeight="1">
      <c r="A37" s="971" t="s">
        <v>719</v>
      </c>
      <c r="B37" s="156" t="s">
        <v>720</v>
      </c>
      <c r="C37" s="157">
        <v>0</v>
      </c>
      <c r="D37" s="973" t="s">
        <v>714</v>
      </c>
      <c r="E37" s="975">
        <f>1-(C37/C38)</f>
        <v>1</v>
      </c>
      <c r="G37" s="161"/>
      <c r="H37" s="162"/>
      <c r="I37" s="162"/>
      <c r="J37" s="162"/>
      <c r="K37" s="127"/>
      <c r="O37" s="35"/>
    </row>
    <row r="38" spans="1:15">
      <c r="A38" s="972"/>
      <c r="B38" s="158" t="s">
        <v>721</v>
      </c>
      <c r="C38" s="159">
        <v>3</v>
      </c>
      <c r="D38" s="974"/>
      <c r="E38" s="976"/>
      <c r="G38" s="161"/>
      <c r="H38" s="162"/>
      <c r="I38" s="162"/>
      <c r="J38" s="162"/>
      <c r="K38" s="127"/>
    </row>
    <row r="39" spans="1:15">
      <c r="G39" s="161"/>
      <c r="H39" s="162"/>
      <c r="I39" s="162"/>
      <c r="J39" s="162"/>
      <c r="K39" s="127"/>
    </row>
    <row r="40" spans="1:15">
      <c r="A40" s="63" t="s">
        <v>722</v>
      </c>
      <c r="B40" s="55"/>
    </row>
    <row r="41" spans="1:15" ht="23.1" customHeight="1">
      <c r="A41" s="64" t="s">
        <v>723</v>
      </c>
    </row>
    <row r="42" spans="1:15" ht="23.1" customHeight="1">
      <c r="A42" s="154" t="s">
        <v>724</v>
      </c>
    </row>
    <row r="43" spans="1:15" ht="23.1" customHeight="1"/>
    <row r="44" spans="1:15" ht="23.1" customHeight="1">
      <c r="A44" s="163" t="s">
        <v>85</v>
      </c>
      <c r="B44" s="164" t="s">
        <v>725</v>
      </c>
      <c r="C44" s="164" t="s">
        <v>726</v>
      </c>
      <c r="D44" s="951" t="s">
        <v>165</v>
      </c>
      <c r="E44" s="952"/>
    </row>
    <row r="45" spans="1:15" ht="23.1" customHeight="1">
      <c r="A45" s="165">
        <v>1</v>
      </c>
      <c r="B45" s="166" t="s">
        <v>560</v>
      </c>
      <c r="C45" s="167">
        <v>3</v>
      </c>
      <c r="D45" s="953"/>
      <c r="E45" s="954"/>
    </row>
    <row r="46" spans="1:15" ht="23.1" customHeight="1">
      <c r="A46" s="165">
        <v>2</v>
      </c>
      <c r="B46" s="166" t="s">
        <v>727</v>
      </c>
      <c r="C46" s="167">
        <v>1</v>
      </c>
      <c r="D46" s="953"/>
      <c r="E46" s="954"/>
    </row>
    <row r="47" spans="1:15" ht="23.1" customHeight="1">
      <c r="A47" s="165">
        <v>3</v>
      </c>
      <c r="B47" s="166" t="s">
        <v>728</v>
      </c>
      <c r="C47" s="167">
        <v>0</v>
      </c>
      <c r="D47" s="953"/>
      <c r="E47" s="954"/>
    </row>
    <row r="48" spans="1:15" ht="23.1" customHeight="1">
      <c r="A48" s="168">
        <v>4</v>
      </c>
      <c r="B48" s="169" t="s">
        <v>729</v>
      </c>
      <c r="C48" s="170">
        <v>0</v>
      </c>
      <c r="D48" s="955"/>
      <c r="E48" s="956"/>
    </row>
    <row r="49" spans="1:14">
      <c r="B49" s="35"/>
    </row>
    <row r="50" spans="1:14">
      <c r="B50" s="35"/>
    </row>
    <row r="51" spans="1:14">
      <c r="A51" s="63" t="s">
        <v>730</v>
      </c>
      <c r="B51" s="171"/>
    </row>
    <row r="52" spans="1:14" ht="20.25" customHeight="1">
      <c r="A52" s="64" t="s">
        <v>731</v>
      </c>
      <c r="B52" s="35"/>
    </row>
    <row r="53" spans="1:14">
      <c r="A53" s="154" t="s">
        <v>724</v>
      </c>
      <c r="B53" s="35"/>
    </row>
    <row r="54" spans="1:14">
      <c r="A54" s="163" t="s">
        <v>85</v>
      </c>
      <c r="B54" s="163" t="s">
        <v>732</v>
      </c>
      <c r="C54" s="164" t="s">
        <v>726</v>
      </c>
      <c r="D54" s="951" t="s">
        <v>165</v>
      </c>
      <c r="E54" s="952"/>
    </row>
    <row r="55" spans="1:14">
      <c r="A55" s="165">
        <v>1</v>
      </c>
      <c r="B55" s="172" t="s">
        <v>733</v>
      </c>
      <c r="C55" s="173">
        <v>0</v>
      </c>
      <c r="D55" s="957"/>
      <c r="E55" s="958"/>
    </row>
    <row r="56" spans="1:14">
      <c r="A56" s="165">
        <v>2</v>
      </c>
      <c r="B56" s="172" t="s">
        <v>734</v>
      </c>
      <c r="C56" s="173">
        <v>4</v>
      </c>
      <c r="D56" s="957"/>
      <c r="E56" s="958"/>
    </row>
    <row r="57" spans="1:14">
      <c r="A57" s="165">
        <v>3</v>
      </c>
      <c r="B57" s="172" t="s">
        <v>735</v>
      </c>
      <c r="C57" s="173">
        <v>0</v>
      </c>
      <c r="D57" s="957"/>
      <c r="E57" s="958"/>
    </row>
    <row r="58" spans="1:14">
      <c r="A58" s="165">
        <v>4</v>
      </c>
      <c r="B58" s="172" t="s">
        <v>729</v>
      </c>
      <c r="C58" s="173">
        <v>0</v>
      </c>
      <c r="D58" s="957"/>
      <c r="E58" s="958"/>
    </row>
    <row r="59" spans="1:14">
      <c r="A59" s="168">
        <v>5</v>
      </c>
      <c r="B59" s="174" t="s">
        <v>736</v>
      </c>
      <c r="C59" s="175">
        <v>0</v>
      </c>
      <c r="D59" s="959"/>
      <c r="E59" s="960"/>
    </row>
    <row r="60" spans="1:14">
      <c r="B60" s="35"/>
    </row>
    <row r="61" spans="1:14">
      <c r="B61" s="35"/>
    </row>
    <row r="62" spans="1:14">
      <c r="A62" s="64" t="s">
        <v>737</v>
      </c>
      <c r="B62" s="35"/>
      <c r="H62" s="35"/>
      <c r="I62" s="194"/>
      <c r="J62" s="35"/>
      <c r="K62" s="35"/>
      <c r="L62" s="35"/>
      <c r="M62" s="194"/>
      <c r="N62" s="35"/>
    </row>
    <row r="63" spans="1:14">
      <c r="A63" s="64" t="s">
        <v>738</v>
      </c>
      <c r="B63" s="35"/>
    </row>
    <row r="64" spans="1:14">
      <c r="A64" s="64" t="s">
        <v>739</v>
      </c>
      <c r="B64" s="35"/>
      <c r="I64" s="64"/>
    </row>
    <row r="65" spans="1:9">
      <c r="A65" s="64" t="s">
        <v>740</v>
      </c>
      <c r="B65" s="35"/>
      <c r="I65" s="64"/>
    </row>
    <row r="66" spans="1:9">
      <c r="A66" s="163" t="s">
        <v>85</v>
      </c>
      <c r="B66" s="163" t="s">
        <v>741</v>
      </c>
      <c r="C66" s="164" t="s">
        <v>726</v>
      </c>
      <c r="D66" s="961" t="s">
        <v>165</v>
      </c>
      <c r="E66" s="962"/>
      <c r="F66" s="963"/>
    </row>
    <row r="67" spans="1:9">
      <c r="A67" s="165">
        <v>1</v>
      </c>
      <c r="B67" s="197" t="s">
        <v>742</v>
      </c>
      <c r="C67" s="173">
        <v>3</v>
      </c>
      <c r="D67" s="964"/>
      <c r="E67" s="965"/>
      <c r="F67" s="966"/>
      <c r="I67" s="64"/>
    </row>
    <row r="68" spans="1:9">
      <c r="A68" s="165">
        <v>2</v>
      </c>
      <c r="B68" s="197" t="s">
        <v>743</v>
      </c>
      <c r="C68" s="173">
        <v>1</v>
      </c>
      <c r="D68" s="964"/>
      <c r="E68" s="965"/>
      <c r="F68" s="966"/>
    </row>
    <row r="69" spans="1:9">
      <c r="A69" s="165">
        <v>3</v>
      </c>
      <c r="B69" s="197" t="s">
        <v>744</v>
      </c>
      <c r="C69" s="173">
        <v>0</v>
      </c>
      <c r="D69" s="964"/>
      <c r="E69" s="965"/>
      <c r="F69" s="966"/>
    </row>
    <row r="70" spans="1:9">
      <c r="A70" s="165">
        <v>4</v>
      </c>
      <c r="B70" s="197"/>
      <c r="C70" s="173"/>
      <c r="D70" s="964"/>
      <c r="E70" s="965"/>
      <c r="F70" s="966"/>
    </row>
    <row r="71" spans="1:9">
      <c r="A71" s="165">
        <v>5</v>
      </c>
      <c r="B71" s="198"/>
      <c r="C71" s="199"/>
      <c r="D71" s="964"/>
      <c r="E71" s="965"/>
      <c r="F71" s="966"/>
    </row>
    <row r="72" spans="1:9">
      <c r="A72" s="200">
        <v>6</v>
      </c>
      <c r="B72" s="201"/>
      <c r="C72" s="201"/>
      <c r="D72" s="964"/>
      <c r="E72" s="965"/>
      <c r="F72" s="966"/>
    </row>
    <row r="73" spans="1:9">
      <c r="A73" s="202">
        <v>7</v>
      </c>
      <c r="B73" s="203"/>
      <c r="C73" s="204"/>
      <c r="D73" s="967"/>
      <c r="E73" s="968"/>
      <c r="F73" s="969"/>
    </row>
    <row r="74" spans="1:9">
      <c r="B74" s="35"/>
    </row>
    <row r="75" spans="1:9" ht="27" customHeight="1"/>
    <row r="83" spans="1:19" ht="20.25">
      <c r="A83" s="38" t="s">
        <v>402</v>
      </c>
    </row>
    <row r="84" spans="1:19" ht="21">
      <c r="A84" s="54" t="s">
        <v>684</v>
      </c>
      <c r="B84" s="133"/>
      <c r="C84" s="134"/>
      <c r="D84" s="134"/>
      <c r="E84" s="134"/>
      <c r="F84" s="134"/>
      <c r="G84" s="134"/>
      <c r="H84" s="134"/>
      <c r="I84" s="134"/>
      <c r="J84" s="134"/>
      <c r="K84" s="134"/>
      <c r="L84" s="134"/>
      <c r="M84" s="134"/>
      <c r="N84" s="134"/>
    </row>
    <row r="85" spans="1:19" ht="12.75">
      <c r="A85" s="33" t="s">
        <v>685</v>
      </c>
      <c r="B85" s="33"/>
      <c r="C85" s="42"/>
      <c r="D85" s="42"/>
      <c r="E85" s="42"/>
      <c r="F85" s="42"/>
      <c r="G85" s="42"/>
      <c r="H85" s="42"/>
      <c r="I85" s="42"/>
      <c r="J85" s="43"/>
      <c r="K85" s="43"/>
      <c r="L85" s="43"/>
      <c r="M85" s="43"/>
      <c r="N85" s="43"/>
    </row>
    <row r="86" spans="1:19" ht="12.75">
      <c r="A86" s="33" t="s">
        <v>686</v>
      </c>
      <c r="B86" s="33"/>
      <c r="C86" s="42"/>
      <c r="D86" s="42"/>
      <c r="E86" s="42"/>
      <c r="F86" s="42"/>
      <c r="G86" s="42"/>
      <c r="H86" s="42"/>
      <c r="I86" s="42"/>
      <c r="J86" s="43"/>
      <c r="K86" s="43"/>
      <c r="L86" s="43"/>
      <c r="M86" s="43"/>
      <c r="N86" s="43"/>
    </row>
    <row r="87" spans="1:19" ht="19.5" customHeight="1">
      <c r="A87" s="135" t="s">
        <v>687</v>
      </c>
      <c r="B87" s="33"/>
      <c r="C87" s="42"/>
      <c r="D87" s="42"/>
      <c r="E87" s="136"/>
      <c r="F87" s="137"/>
      <c r="G87" s="138" t="s">
        <v>688</v>
      </c>
      <c r="H87" s="138" t="s">
        <v>689</v>
      </c>
      <c r="I87" s="138" t="s">
        <v>690</v>
      </c>
      <c r="J87" s="138" t="s">
        <v>691</v>
      </c>
      <c r="K87" s="138" t="s">
        <v>692</v>
      </c>
      <c r="L87" s="33"/>
      <c r="M87" s="33"/>
      <c r="N87" s="33"/>
    </row>
    <row r="88" spans="1:19" ht="12.75">
      <c r="A88" s="139" t="s">
        <v>693</v>
      </c>
      <c r="B88" s="140" t="s">
        <v>493</v>
      </c>
      <c r="C88" s="141" t="s">
        <v>694</v>
      </c>
      <c r="D88" s="142" t="s">
        <v>695</v>
      </c>
      <c r="E88" s="136"/>
      <c r="F88" s="143" t="s">
        <v>696</v>
      </c>
      <c r="G88" s="144">
        <v>3</v>
      </c>
      <c r="H88" s="144">
        <v>2</v>
      </c>
      <c r="I88" s="144">
        <v>1</v>
      </c>
      <c r="J88" s="144">
        <v>0.2</v>
      </c>
      <c r="K88" s="176">
        <v>0.1</v>
      </c>
      <c r="L88" s="33"/>
      <c r="M88" s="33"/>
      <c r="N88" s="33"/>
    </row>
    <row r="89" spans="1:19" ht="15" customHeight="1">
      <c r="A89" s="145"/>
      <c r="B89" s="33"/>
      <c r="C89" s="145"/>
      <c r="D89" s="42"/>
      <c r="E89" s="42"/>
      <c r="F89" s="42"/>
      <c r="G89" s="42"/>
      <c r="H89" s="42"/>
      <c r="I89" s="42"/>
      <c r="J89" s="33"/>
      <c r="K89" s="33"/>
      <c r="L89" s="33"/>
      <c r="M89" s="33"/>
      <c r="N89" s="33"/>
    </row>
    <row r="90" spans="1:19" ht="15" customHeight="1">
      <c r="A90" s="947" t="s">
        <v>697</v>
      </c>
      <c r="B90" s="938" t="s">
        <v>650</v>
      </c>
      <c r="C90" s="938"/>
      <c r="D90" s="938"/>
      <c r="E90" s="938"/>
      <c r="F90" s="938"/>
      <c r="G90" s="943" t="s">
        <v>698</v>
      </c>
      <c r="H90" s="943" t="s">
        <v>699</v>
      </c>
      <c r="I90" s="938" t="s">
        <v>700</v>
      </c>
      <c r="J90" s="938" t="s">
        <v>701</v>
      </c>
      <c r="K90" s="938" t="s">
        <v>702</v>
      </c>
      <c r="L90" s="948" t="s">
        <v>551</v>
      </c>
      <c r="M90" s="948"/>
      <c r="N90" s="948"/>
    </row>
    <row r="91" spans="1:19" ht="15" customHeight="1">
      <c r="A91" s="938"/>
      <c r="B91" s="138" t="s">
        <v>658</v>
      </c>
      <c r="C91" s="138" t="s">
        <v>659</v>
      </c>
      <c r="D91" s="138" t="s">
        <v>660</v>
      </c>
      <c r="E91" s="138" t="s">
        <v>661</v>
      </c>
      <c r="F91" s="138" t="s">
        <v>662</v>
      </c>
      <c r="G91" s="944"/>
      <c r="H91" s="944"/>
      <c r="I91" s="938"/>
      <c r="J91" s="938"/>
      <c r="K91" s="938"/>
      <c r="L91" s="177" t="s">
        <v>166</v>
      </c>
      <c r="M91" s="178" t="s">
        <v>167</v>
      </c>
      <c r="N91" s="177" t="s">
        <v>342</v>
      </c>
      <c r="P91" s="179" t="s">
        <v>209</v>
      </c>
      <c r="Q91" s="195">
        <v>0</v>
      </c>
      <c r="R91" s="195">
        <v>0.36</v>
      </c>
      <c r="S91" s="195">
        <v>0.72</v>
      </c>
    </row>
    <row r="92" spans="1:19" ht="15" customHeight="1">
      <c r="A92" s="138" t="str">
        <f>CONCATENATE("测试第",ROW(A92)-ROW($A$91),"轮")</f>
        <v>测试第1轮</v>
      </c>
      <c r="B92" s="146">
        <v>0</v>
      </c>
      <c r="C92" s="146">
        <v>0</v>
      </c>
      <c r="D92" s="146">
        <v>2</v>
      </c>
      <c r="E92" s="146">
        <v>0</v>
      </c>
      <c r="F92" s="146">
        <v>0</v>
      </c>
      <c r="G92" s="147">
        <f t="shared" ref="G92:G93" si="9">I92-H92</f>
        <v>2</v>
      </c>
      <c r="H92" s="148">
        <v>0</v>
      </c>
      <c r="I92" s="147">
        <f t="shared" ref="I92:I96" si="10">B92*$G$7+C92*$H$7+D92*$I$7+E92*$J$7+F92*$K$7</f>
        <v>2</v>
      </c>
      <c r="J92" s="180">
        <v>37.799999999999997</v>
      </c>
      <c r="K92" s="181">
        <f t="shared" ref="K92:K96" si="11">I92/J92</f>
        <v>5.2910052910052914E-2</v>
      </c>
      <c r="L92" s="182">
        <v>2.0000000000000001E-4</v>
      </c>
      <c r="M92" s="183">
        <v>0.2</v>
      </c>
      <c r="N92" s="182">
        <v>0.39979999999999999</v>
      </c>
      <c r="P92" s="179" t="s">
        <v>211</v>
      </c>
      <c r="Q92" s="195">
        <v>2.0000000000000001E-4</v>
      </c>
      <c r="R92" s="195">
        <v>0.2</v>
      </c>
      <c r="S92" s="195">
        <v>0.39979999999999999</v>
      </c>
    </row>
    <row r="93" spans="1:19" ht="15" customHeight="1">
      <c r="A93" s="138" t="str">
        <f>CONCATENATE("测试第",ROW(A93)-ROW($A$91),"轮")</f>
        <v>测试第2轮</v>
      </c>
      <c r="B93" s="146">
        <v>0</v>
      </c>
      <c r="C93" s="146">
        <v>0</v>
      </c>
      <c r="D93" s="146">
        <v>0</v>
      </c>
      <c r="E93" s="146">
        <v>0</v>
      </c>
      <c r="F93" s="146">
        <v>1</v>
      </c>
      <c r="G93" s="147">
        <f t="shared" si="9"/>
        <v>0.1</v>
      </c>
      <c r="H93" s="148">
        <v>0</v>
      </c>
      <c r="I93" s="147">
        <f t="shared" si="10"/>
        <v>0.1</v>
      </c>
      <c r="J93" s="180">
        <v>37.799999999999997</v>
      </c>
      <c r="K93" s="181">
        <f t="shared" si="11"/>
        <v>2.6455026455026458E-3</v>
      </c>
      <c r="L93" s="182">
        <v>2.0000000000000001E-4</v>
      </c>
      <c r="M93" s="183">
        <v>0.2</v>
      </c>
      <c r="N93" s="182">
        <v>0.39979999999999999</v>
      </c>
      <c r="P93" s="184" t="s">
        <v>210</v>
      </c>
      <c r="Q93" s="196">
        <v>0</v>
      </c>
      <c r="R93" s="196">
        <v>1.2</v>
      </c>
      <c r="S93" s="196">
        <v>2.4</v>
      </c>
    </row>
    <row r="94" spans="1:19" ht="12.75" customHeight="1">
      <c r="A94" s="138" t="s">
        <v>703</v>
      </c>
      <c r="B94" s="149" t="str">
        <f t="shared" ref="B94:F94" si="12">"-"</f>
        <v>-</v>
      </c>
      <c r="C94" s="149" t="str">
        <f t="shared" si="12"/>
        <v>-</v>
      </c>
      <c r="D94" s="149" t="str">
        <f t="shared" si="12"/>
        <v>-</v>
      </c>
      <c r="E94" s="149" t="str">
        <f t="shared" si="12"/>
        <v>-</v>
      </c>
      <c r="F94" s="149" t="str">
        <f t="shared" si="12"/>
        <v>-</v>
      </c>
      <c r="G94" s="150" t="s">
        <v>171</v>
      </c>
      <c r="H94" s="150" t="s">
        <v>171</v>
      </c>
      <c r="I94" s="185" t="e">
        <f t="shared" si="10"/>
        <v>#VALUE!</v>
      </c>
      <c r="J94" s="186" t="s">
        <v>171</v>
      </c>
      <c r="K94" s="187" t="e">
        <f t="shared" si="11"/>
        <v>#VALUE!</v>
      </c>
      <c r="L94" s="188">
        <f t="shared" ref="L94" si="13">$L$15</f>
        <v>0</v>
      </c>
      <c r="M94" s="188">
        <f t="shared" ref="M94" si="14">$M$15</f>
        <v>0</v>
      </c>
      <c r="N94" s="188">
        <f t="shared" ref="N94" si="15">$N$15</f>
        <v>0</v>
      </c>
    </row>
    <row r="95" spans="1:19" ht="12.75" customHeight="1">
      <c r="A95" s="138" t="s">
        <v>704</v>
      </c>
      <c r="B95" s="151">
        <f t="shared" ref="B95:H95" si="16">SUM(B92:B94)</f>
        <v>0</v>
      </c>
      <c r="C95" s="151">
        <f t="shared" si="16"/>
        <v>0</v>
      </c>
      <c r="D95" s="151">
        <f t="shared" si="16"/>
        <v>2</v>
      </c>
      <c r="E95" s="151">
        <f t="shared" si="16"/>
        <v>0</v>
      </c>
      <c r="F95" s="151">
        <f t="shared" si="16"/>
        <v>1</v>
      </c>
      <c r="G95" s="147">
        <f t="shared" si="16"/>
        <v>2.1</v>
      </c>
      <c r="H95" s="147">
        <f t="shared" si="16"/>
        <v>0</v>
      </c>
      <c r="I95" s="147">
        <f t="shared" si="10"/>
        <v>2.1</v>
      </c>
      <c r="J95" s="189">
        <f>规模!C13</f>
        <v>37.799999999999997</v>
      </c>
      <c r="K95" s="181">
        <f t="shared" si="11"/>
        <v>5.5555555555555559E-2</v>
      </c>
      <c r="L95" s="182"/>
      <c r="M95" s="183"/>
      <c r="N95" s="182"/>
    </row>
    <row r="96" spans="1:19">
      <c r="A96" s="138" t="s">
        <v>548</v>
      </c>
      <c r="B96" s="146"/>
      <c r="C96" s="146"/>
      <c r="D96" s="146"/>
      <c r="E96" s="146"/>
      <c r="F96" s="146"/>
      <c r="G96" s="146"/>
      <c r="H96" s="146"/>
      <c r="I96" s="147">
        <f t="shared" si="10"/>
        <v>0</v>
      </c>
      <c r="J96" s="189">
        <f>规模!C14</f>
        <v>37.799999999999997</v>
      </c>
      <c r="K96" s="181">
        <f t="shared" si="11"/>
        <v>0</v>
      </c>
      <c r="L96" s="182"/>
      <c r="M96" s="183"/>
      <c r="N96" s="182"/>
    </row>
    <row r="97" spans="1:14" ht="12.75" customHeight="1">
      <c r="A97" s="152" t="s">
        <v>705</v>
      </c>
      <c r="B97" s="153" t="s">
        <v>171</v>
      </c>
      <c r="C97" s="153" t="s">
        <v>171</v>
      </c>
      <c r="D97" s="153" t="s">
        <v>171</v>
      </c>
      <c r="E97" s="153" t="s">
        <v>171</v>
      </c>
      <c r="F97" s="153" t="s">
        <v>171</v>
      </c>
      <c r="G97" s="153" t="s">
        <v>171</v>
      </c>
      <c r="H97" s="153" t="s">
        <v>171</v>
      </c>
      <c r="I97" s="190">
        <v>0</v>
      </c>
      <c r="J97" s="190" t="s">
        <v>171</v>
      </c>
      <c r="K97" s="191" t="e">
        <f>I97/(I95+I96+#REF!)</f>
        <v>#REF!</v>
      </c>
      <c r="L97" s="182"/>
      <c r="M97" s="183"/>
      <c r="N97" s="182"/>
    </row>
    <row r="98" spans="1:14" ht="16.5" customHeight="1"/>
    <row r="99" spans="1:14" ht="23.1" customHeight="1"/>
    <row r="100" spans="1:14">
      <c r="L100" s="192"/>
      <c r="M100" s="192"/>
      <c r="N100" s="192"/>
    </row>
    <row r="101" spans="1:14" ht="15" customHeight="1">
      <c r="L101" s="192"/>
      <c r="M101" s="192"/>
      <c r="N101" s="192"/>
    </row>
    <row r="102" spans="1:14" ht="12" customHeight="1"/>
    <row r="103" spans="1:14" ht="24.95" customHeight="1"/>
    <row r="104" spans="1:14" ht="18" customHeight="1"/>
    <row r="106" spans="1:14" ht="23.1" customHeight="1"/>
    <row r="107" spans="1:14" ht="23.1" customHeight="1"/>
    <row r="108" spans="1:14" ht="23.1" customHeight="1"/>
    <row r="109" spans="1:14" ht="23.1" customHeight="1"/>
    <row r="110" spans="1:14" ht="23.1" customHeight="1"/>
    <row r="111" spans="1:14" ht="23.1" customHeight="1">
      <c r="A111" s="63" t="s">
        <v>706</v>
      </c>
      <c r="B111" s="55"/>
      <c r="G111" s="63" t="s">
        <v>707</v>
      </c>
      <c r="H111" s="87"/>
      <c r="I111" s="55"/>
      <c r="J111" s="55"/>
    </row>
    <row r="112" spans="1:14" ht="23.1" customHeight="1">
      <c r="A112" s="64" t="s">
        <v>708</v>
      </c>
      <c r="G112" s="64" t="s">
        <v>709</v>
      </c>
    </row>
    <row r="113" spans="1:15" ht="30" customHeight="1">
      <c r="A113" s="154" t="s">
        <v>710</v>
      </c>
      <c r="F113" s="155"/>
      <c r="G113" s="154" t="s">
        <v>711</v>
      </c>
      <c r="H113" s="64"/>
      <c r="M113" s="155"/>
      <c r="N113" s="155"/>
    </row>
    <row r="114" spans="1:15" ht="33.950000000000003" customHeight="1">
      <c r="A114" s="971" t="s">
        <v>712</v>
      </c>
      <c r="B114" s="156" t="s">
        <v>713</v>
      </c>
      <c r="C114" s="157">
        <v>0</v>
      </c>
      <c r="D114" s="973" t="s">
        <v>714</v>
      </c>
      <c r="E114" s="975">
        <f>1-(C114/C115)</f>
        <v>1</v>
      </c>
      <c r="F114" s="155"/>
      <c r="G114" s="977" t="s">
        <v>715</v>
      </c>
      <c r="H114" s="980" t="s">
        <v>716</v>
      </c>
      <c r="I114" s="983" t="s">
        <v>717</v>
      </c>
      <c r="J114" s="984"/>
      <c r="K114" s="982" t="s">
        <v>165</v>
      </c>
      <c r="M114" s="155"/>
      <c r="N114" s="155"/>
      <c r="O114" s="35"/>
    </row>
    <row r="115" spans="1:15" ht="23.1" customHeight="1">
      <c r="A115" s="972"/>
      <c r="B115" s="158" t="s">
        <v>718</v>
      </c>
      <c r="C115" s="159">
        <v>100</v>
      </c>
      <c r="D115" s="974"/>
      <c r="E115" s="976"/>
      <c r="G115" s="978"/>
      <c r="H115" s="981"/>
      <c r="I115" s="985"/>
      <c r="J115" s="986"/>
      <c r="K115" s="982"/>
      <c r="O115" s="35"/>
    </row>
    <row r="116" spans="1:15" ht="23.1" customHeight="1">
      <c r="G116" s="979"/>
      <c r="H116" s="160">
        <v>2</v>
      </c>
      <c r="I116" s="949">
        <v>2</v>
      </c>
      <c r="J116" s="950"/>
      <c r="K116" s="193"/>
      <c r="O116" s="35"/>
    </row>
    <row r="117" spans="1:15" ht="23.1" customHeight="1">
      <c r="A117" s="971" t="s">
        <v>719</v>
      </c>
      <c r="B117" s="156" t="s">
        <v>720</v>
      </c>
      <c r="C117" s="157">
        <v>0</v>
      </c>
      <c r="D117" s="973" t="s">
        <v>714</v>
      </c>
      <c r="E117" s="975">
        <f>1-(C117/C118)</f>
        <v>1</v>
      </c>
      <c r="G117" s="161"/>
      <c r="H117" s="162"/>
      <c r="I117" s="162"/>
      <c r="J117" s="162"/>
      <c r="K117" s="127"/>
      <c r="O117" s="35"/>
    </row>
    <row r="118" spans="1:15">
      <c r="A118" s="972"/>
      <c r="B118" s="158" t="s">
        <v>721</v>
      </c>
      <c r="C118" s="159">
        <v>2</v>
      </c>
      <c r="D118" s="974"/>
      <c r="E118" s="976"/>
      <c r="G118" s="161"/>
      <c r="H118" s="162"/>
      <c r="I118" s="162"/>
      <c r="J118" s="162"/>
      <c r="K118" s="127"/>
    </row>
    <row r="119" spans="1:15">
      <c r="G119" s="161"/>
      <c r="H119" s="162"/>
      <c r="I119" s="162"/>
      <c r="J119" s="162"/>
      <c r="K119" s="127"/>
    </row>
    <row r="120" spans="1:15">
      <c r="A120" s="63" t="s">
        <v>722</v>
      </c>
      <c r="B120" s="55"/>
    </row>
    <row r="121" spans="1:15" ht="23.1" customHeight="1">
      <c r="A121" s="64" t="s">
        <v>723</v>
      </c>
    </row>
    <row r="122" spans="1:15" ht="23.1" customHeight="1">
      <c r="A122" s="154" t="s">
        <v>724</v>
      </c>
    </row>
    <row r="123" spans="1:15" ht="23.1" customHeight="1"/>
    <row r="124" spans="1:15" ht="23.1" customHeight="1">
      <c r="A124" s="163" t="s">
        <v>85</v>
      </c>
      <c r="B124" s="164" t="s">
        <v>725</v>
      </c>
      <c r="C124" s="164" t="s">
        <v>726</v>
      </c>
      <c r="D124" s="951" t="s">
        <v>165</v>
      </c>
      <c r="E124" s="952"/>
    </row>
    <row r="125" spans="1:15" ht="23.1" customHeight="1">
      <c r="A125" s="165">
        <v>1</v>
      </c>
      <c r="B125" s="166" t="s">
        <v>560</v>
      </c>
      <c r="C125" s="167">
        <v>0</v>
      </c>
      <c r="D125" s="953"/>
      <c r="E125" s="954"/>
    </row>
    <row r="126" spans="1:15" ht="23.1" customHeight="1">
      <c r="A126" s="165">
        <v>2</v>
      </c>
      <c r="B126" s="166" t="s">
        <v>561</v>
      </c>
      <c r="C126" s="167">
        <v>0</v>
      </c>
      <c r="D126" s="953"/>
      <c r="E126" s="954"/>
    </row>
    <row r="127" spans="1:15" ht="23.1" customHeight="1">
      <c r="A127" s="165">
        <v>3</v>
      </c>
      <c r="B127" s="166" t="s">
        <v>727</v>
      </c>
      <c r="C127" s="167">
        <v>3</v>
      </c>
      <c r="D127" s="953"/>
      <c r="E127" s="954"/>
    </row>
    <row r="128" spans="1:15" ht="23.1" customHeight="1">
      <c r="A128" s="165">
        <v>4</v>
      </c>
      <c r="B128" s="166" t="s">
        <v>728</v>
      </c>
      <c r="C128" s="167">
        <v>0</v>
      </c>
      <c r="D128" s="953"/>
      <c r="E128" s="954"/>
    </row>
    <row r="129" spans="1:14" ht="23.1" customHeight="1">
      <c r="A129" s="168">
        <v>5</v>
      </c>
      <c r="B129" s="169" t="s">
        <v>729</v>
      </c>
      <c r="C129" s="170">
        <v>0</v>
      </c>
      <c r="D129" s="955"/>
      <c r="E129" s="956"/>
    </row>
    <row r="130" spans="1:14">
      <c r="B130" s="35"/>
    </row>
    <row r="131" spans="1:14">
      <c r="B131" s="35"/>
    </row>
    <row r="132" spans="1:14">
      <c r="A132" s="63" t="s">
        <v>730</v>
      </c>
      <c r="B132" s="171"/>
    </row>
    <row r="133" spans="1:14" ht="20.25" customHeight="1">
      <c r="A133" s="64" t="s">
        <v>731</v>
      </c>
      <c r="B133" s="35"/>
    </row>
    <row r="134" spans="1:14">
      <c r="A134" s="154" t="s">
        <v>724</v>
      </c>
      <c r="B134" s="35"/>
    </row>
    <row r="135" spans="1:14">
      <c r="A135" s="163" t="s">
        <v>85</v>
      </c>
      <c r="B135" s="163" t="s">
        <v>732</v>
      </c>
      <c r="C135" s="164" t="s">
        <v>726</v>
      </c>
      <c r="D135" s="951" t="s">
        <v>165</v>
      </c>
      <c r="E135" s="952"/>
    </row>
    <row r="136" spans="1:14">
      <c r="A136" s="165">
        <v>1</v>
      </c>
      <c r="B136" s="172" t="s">
        <v>733</v>
      </c>
      <c r="C136" s="173">
        <v>0</v>
      </c>
      <c r="D136" s="957"/>
      <c r="E136" s="958"/>
    </row>
    <row r="137" spans="1:14">
      <c r="A137" s="165">
        <v>2</v>
      </c>
      <c r="B137" s="172" t="s">
        <v>734</v>
      </c>
      <c r="C137" s="173">
        <v>0</v>
      </c>
      <c r="D137" s="957"/>
      <c r="E137" s="958"/>
    </row>
    <row r="138" spans="1:14">
      <c r="A138" s="165">
        <v>3</v>
      </c>
      <c r="B138" s="172" t="s">
        <v>735</v>
      </c>
      <c r="C138" s="173">
        <v>3</v>
      </c>
      <c r="D138" s="957"/>
      <c r="E138" s="958"/>
    </row>
    <row r="139" spans="1:14">
      <c r="A139" s="165">
        <v>4</v>
      </c>
      <c r="B139" s="172" t="s">
        <v>729</v>
      </c>
      <c r="C139" s="173">
        <v>0</v>
      </c>
      <c r="D139" s="957"/>
      <c r="E139" s="958"/>
    </row>
    <row r="140" spans="1:14">
      <c r="A140" s="165">
        <v>5</v>
      </c>
      <c r="B140" s="174" t="s">
        <v>736</v>
      </c>
      <c r="C140" s="173">
        <v>0</v>
      </c>
      <c r="D140" s="957"/>
      <c r="E140" s="958"/>
    </row>
    <row r="141" spans="1:14">
      <c r="A141" s="168">
        <v>6</v>
      </c>
      <c r="B141" s="174" t="s">
        <v>745</v>
      </c>
      <c r="C141" s="175">
        <v>0</v>
      </c>
      <c r="D141" s="959"/>
      <c r="E141" s="960"/>
    </row>
    <row r="142" spans="1:14">
      <c r="B142" s="35"/>
    </row>
    <row r="143" spans="1:14">
      <c r="B143" s="35"/>
    </row>
    <row r="144" spans="1:14">
      <c r="A144" s="64" t="s">
        <v>737</v>
      </c>
      <c r="B144" s="35"/>
      <c r="H144" s="35"/>
      <c r="I144" s="194"/>
      <c r="J144" s="35"/>
      <c r="K144" s="35"/>
      <c r="L144" s="35"/>
      <c r="M144" s="194"/>
      <c r="N144" s="35"/>
    </row>
    <row r="145" spans="1:9">
      <c r="A145" s="64" t="s">
        <v>738</v>
      </c>
      <c r="B145" s="35"/>
    </row>
    <row r="146" spans="1:9">
      <c r="A146" s="64" t="s">
        <v>739</v>
      </c>
      <c r="B146" s="35"/>
      <c r="I146" s="64"/>
    </row>
    <row r="147" spans="1:9">
      <c r="A147" s="64" t="s">
        <v>740</v>
      </c>
      <c r="B147" s="35"/>
      <c r="I147" s="64"/>
    </row>
    <row r="148" spans="1:9">
      <c r="A148" s="163" t="s">
        <v>85</v>
      </c>
      <c r="B148" s="163" t="s">
        <v>741</v>
      </c>
      <c r="C148" s="164" t="s">
        <v>726</v>
      </c>
      <c r="D148" s="961" t="s">
        <v>165</v>
      </c>
      <c r="E148" s="962"/>
      <c r="F148" s="963"/>
    </row>
    <row r="149" spans="1:9">
      <c r="A149" s="165">
        <v>1</v>
      </c>
      <c r="B149" s="197" t="s">
        <v>742</v>
      </c>
      <c r="C149" s="173">
        <v>0</v>
      </c>
      <c r="D149" s="964"/>
      <c r="E149" s="965"/>
      <c r="F149" s="966"/>
      <c r="I149" s="64"/>
    </row>
    <row r="150" spans="1:9">
      <c r="A150" s="165">
        <v>2</v>
      </c>
      <c r="B150" s="197" t="s">
        <v>746</v>
      </c>
      <c r="C150" s="173">
        <v>0</v>
      </c>
      <c r="D150" s="964"/>
      <c r="E150" s="965"/>
      <c r="F150" s="966"/>
    </row>
    <row r="151" spans="1:9">
      <c r="A151" s="165">
        <v>3</v>
      </c>
      <c r="B151" s="197" t="s">
        <v>743</v>
      </c>
      <c r="C151" s="173">
        <v>3</v>
      </c>
      <c r="D151" s="964"/>
      <c r="E151" s="965"/>
      <c r="F151" s="966"/>
    </row>
    <row r="152" spans="1:9">
      <c r="A152" s="165">
        <v>4</v>
      </c>
      <c r="B152" s="197" t="s">
        <v>744</v>
      </c>
      <c r="C152" s="173">
        <v>0</v>
      </c>
      <c r="D152" s="964"/>
      <c r="E152" s="965"/>
      <c r="F152" s="966"/>
    </row>
    <row r="153" spans="1:9">
      <c r="A153" s="165">
        <v>5</v>
      </c>
      <c r="B153" s="198"/>
      <c r="C153" s="199"/>
      <c r="D153" s="964"/>
      <c r="E153" s="965"/>
      <c r="F153" s="966"/>
    </row>
    <row r="154" spans="1:9">
      <c r="A154" s="200">
        <v>6</v>
      </c>
      <c r="B154" s="201"/>
      <c r="C154" s="201"/>
      <c r="D154" s="964"/>
      <c r="E154" s="965"/>
      <c r="F154" s="966"/>
    </row>
    <row r="155" spans="1:9">
      <c r="A155" s="202">
        <v>7</v>
      </c>
      <c r="B155" s="203"/>
      <c r="C155" s="204"/>
      <c r="D155" s="967"/>
      <c r="E155" s="968"/>
      <c r="F155" s="969"/>
    </row>
    <row r="156" spans="1:9">
      <c r="B156" s="35"/>
    </row>
    <row r="157" spans="1:9" ht="27" customHeight="1"/>
    <row r="165" spans="1:19" ht="20.25">
      <c r="A165" s="38" t="s">
        <v>403</v>
      </c>
    </row>
    <row r="166" spans="1:19" ht="21">
      <c r="A166" s="54" t="s">
        <v>684</v>
      </c>
      <c r="B166" s="133"/>
      <c r="C166" s="134"/>
      <c r="D166" s="134"/>
      <c r="E166" s="134"/>
      <c r="F166" s="134"/>
      <c r="G166" s="134"/>
      <c r="H166" s="134"/>
      <c r="I166" s="134"/>
      <c r="J166" s="134"/>
      <c r="K166" s="134"/>
      <c r="L166" s="134"/>
      <c r="M166" s="134"/>
      <c r="N166" s="134"/>
    </row>
    <row r="167" spans="1:19" ht="12.75">
      <c r="A167" s="33" t="s">
        <v>685</v>
      </c>
      <c r="B167" s="33"/>
      <c r="C167" s="42"/>
      <c r="D167" s="42"/>
      <c r="E167" s="42"/>
      <c r="F167" s="42"/>
      <c r="G167" s="42"/>
      <c r="H167" s="42"/>
      <c r="I167" s="42"/>
      <c r="J167" s="43"/>
      <c r="K167" s="43"/>
      <c r="L167" s="43"/>
      <c r="M167" s="43"/>
      <c r="N167" s="43"/>
    </row>
    <row r="168" spans="1:19" ht="12.75">
      <c r="A168" s="33" t="s">
        <v>686</v>
      </c>
      <c r="B168" s="33"/>
      <c r="C168" s="42"/>
      <c r="D168" s="42"/>
      <c r="E168" s="42"/>
      <c r="F168" s="42"/>
      <c r="G168" s="42"/>
      <c r="H168" s="42"/>
      <c r="I168" s="42"/>
      <c r="J168" s="43"/>
      <c r="K168" s="43"/>
      <c r="L168" s="43"/>
      <c r="M168" s="43"/>
      <c r="N168" s="43"/>
    </row>
    <row r="169" spans="1:19" ht="19.5" customHeight="1">
      <c r="A169" s="135" t="s">
        <v>687</v>
      </c>
      <c r="B169" s="33"/>
      <c r="C169" s="42"/>
      <c r="D169" s="42"/>
      <c r="E169" s="136"/>
      <c r="F169" s="137"/>
      <c r="G169" s="138" t="s">
        <v>688</v>
      </c>
      <c r="H169" s="138" t="s">
        <v>689</v>
      </c>
      <c r="I169" s="138" t="s">
        <v>690</v>
      </c>
      <c r="J169" s="138" t="s">
        <v>691</v>
      </c>
      <c r="K169" s="138" t="s">
        <v>692</v>
      </c>
      <c r="L169" s="33"/>
      <c r="M169" s="33"/>
      <c r="N169" s="33"/>
    </row>
    <row r="170" spans="1:19" ht="12.75">
      <c r="A170" s="139" t="s">
        <v>693</v>
      </c>
      <c r="B170" s="140" t="s">
        <v>492</v>
      </c>
      <c r="C170" s="141" t="s">
        <v>694</v>
      </c>
      <c r="D170" s="142" t="s">
        <v>695</v>
      </c>
      <c r="E170" s="136"/>
      <c r="F170" s="143" t="s">
        <v>696</v>
      </c>
      <c r="G170" s="144">
        <v>3</v>
      </c>
      <c r="H170" s="144">
        <v>2</v>
      </c>
      <c r="I170" s="144">
        <v>1</v>
      </c>
      <c r="J170" s="144">
        <v>0.2</v>
      </c>
      <c r="K170" s="176">
        <v>0.1</v>
      </c>
      <c r="L170" s="33"/>
      <c r="M170" s="33"/>
      <c r="N170" s="33"/>
    </row>
    <row r="171" spans="1:19" ht="15" customHeight="1">
      <c r="A171" s="145"/>
      <c r="B171" s="33"/>
      <c r="C171" s="145"/>
      <c r="D171" s="42"/>
      <c r="E171" s="42"/>
      <c r="F171" s="42"/>
      <c r="G171" s="42"/>
      <c r="H171" s="42"/>
      <c r="I171" s="42"/>
      <c r="J171" s="33"/>
      <c r="K171" s="33"/>
      <c r="L171" s="33"/>
      <c r="M171" s="33"/>
      <c r="N171" s="33"/>
    </row>
    <row r="172" spans="1:19" ht="15" customHeight="1">
      <c r="A172" s="947" t="s">
        <v>697</v>
      </c>
      <c r="B172" s="938" t="s">
        <v>650</v>
      </c>
      <c r="C172" s="938"/>
      <c r="D172" s="938"/>
      <c r="E172" s="938"/>
      <c r="F172" s="938"/>
      <c r="G172" s="943" t="s">
        <v>698</v>
      </c>
      <c r="H172" s="943" t="s">
        <v>699</v>
      </c>
      <c r="I172" s="938" t="s">
        <v>700</v>
      </c>
      <c r="J172" s="938" t="s">
        <v>701</v>
      </c>
      <c r="K172" s="938" t="s">
        <v>702</v>
      </c>
      <c r="L172" s="948" t="s">
        <v>551</v>
      </c>
      <c r="M172" s="948"/>
      <c r="N172" s="948"/>
    </row>
    <row r="173" spans="1:19" ht="15" customHeight="1">
      <c r="A173" s="938"/>
      <c r="B173" s="138" t="s">
        <v>658</v>
      </c>
      <c r="C173" s="138" t="s">
        <v>659</v>
      </c>
      <c r="D173" s="138" t="s">
        <v>660</v>
      </c>
      <c r="E173" s="138" t="s">
        <v>661</v>
      </c>
      <c r="F173" s="138" t="s">
        <v>662</v>
      </c>
      <c r="G173" s="944"/>
      <c r="H173" s="944"/>
      <c r="I173" s="938"/>
      <c r="J173" s="938"/>
      <c r="K173" s="938"/>
      <c r="L173" s="177" t="s">
        <v>166</v>
      </c>
      <c r="M173" s="178" t="s">
        <v>167</v>
      </c>
      <c r="N173" s="177" t="s">
        <v>342</v>
      </c>
      <c r="P173" s="179" t="s">
        <v>209</v>
      </c>
      <c r="Q173" s="195">
        <v>0</v>
      </c>
      <c r="R173" s="195">
        <v>0.36</v>
      </c>
      <c r="S173" s="195">
        <v>0.72</v>
      </c>
    </row>
    <row r="174" spans="1:19" ht="15" customHeight="1">
      <c r="A174" s="138" t="str">
        <f>CONCATENATE("测试第",ROW(A174)-ROW($A$173),"轮")</f>
        <v>测试第1轮</v>
      </c>
      <c r="B174" s="146">
        <v>0</v>
      </c>
      <c r="C174" s="146">
        <v>0</v>
      </c>
      <c r="D174" s="146">
        <v>49</v>
      </c>
      <c r="E174" s="146">
        <v>238</v>
      </c>
      <c r="F174" s="146">
        <v>21</v>
      </c>
      <c r="G174" s="147">
        <f t="shared" ref="G174:G177" si="17">I174-H174</f>
        <v>98.699999999999989</v>
      </c>
      <c r="H174" s="148">
        <v>0</v>
      </c>
      <c r="I174" s="147">
        <f>B174*$G$7+C174*$H$7+D174*$I$7+E174*$J$7+F174*$K$7</f>
        <v>98.699999999999989</v>
      </c>
      <c r="J174" s="180">
        <v>212</v>
      </c>
      <c r="K174" s="181">
        <f>I174/J174</f>
        <v>0.46556603773584898</v>
      </c>
      <c r="L174" s="182">
        <v>0</v>
      </c>
      <c r="M174" s="183">
        <v>0.36</v>
      </c>
      <c r="N174" s="182">
        <v>0.72</v>
      </c>
      <c r="P174" s="179" t="s">
        <v>211</v>
      </c>
      <c r="Q174" s="195">
        <v>2.0000000000000001E-4</v>
      </c>
      <c r="R174" s="195">
        <v>0.2</v>
      </c>
      <c r="S174" s="195">
        <v>0.39979999999999999</v>
      </c>
    </row>
    <row r="175" spans="1:19" ht="15" customHeight="1">
      <c r="A175" s="138" t="str">
        <f>CONCATENATE("测试第",ROW(A175)-ROW($A$173),"轮")</f>
        <v>测试第2轮</v>
      </c>
      <c r="B175" s="146">
        <v>0</v>
      </c>
      <c r="C175" s="146">
        <v>0</v>
      </c>
      <c r="D175" s="146">
        <v>21</v>
      </c>
      <c r="E175" s="146">
        <v>90</v>
      </c>
      <c r="F175" s="146">
        <v>16</v>
      </c>
      <c r="G175" s="147">
        <f t="shared" si="17"/>
        <v>40.6</v>
      </c>
      <c r="H175" s="148">
        <v>0</v>
      </c>
      <c r="I175" s="147">
        <f>B175*$G$7+C175*$H$7+D175*$I$7+E175*$J$7+F175*$K$7</f>
        <v>40.6</v>
      </c>
      <c r="J175" s="180">
        <v>212</v>
      </c>
      <c r="K175" s="181">
        <f>I175/J175</f>
        <v>0.19150943396226416</v>
      </c>
      <c r="L175" s="182">
        <v>0</v>
      </c>
      <c r="M175" s="183">
        <v>0.36</v>
      </c>
      <c r="N175" s="182">
        <v>0.72</v>
      </c>
      <c r="P175" s="184" t="s">
        <v>210</v>
      </c>
      <c r="Q175" s="196">
        <v>0</v>
      </c>
      <c r="R175" s="196">
        <v>1.2</v>
      </c>
      <c r="S175" s="196">
        <v>2.4</v>
      </c>
    </row>
    <row r="176" spans="1:19" ht="15" customHeight="1">
      <c r="A176" s="138" t="str">
        <f>CONCATENATE("测试第",ROW(A176)-ROW($A$173),"轮")</f>
        <v>测试第3轮</v>
      </c>
      <c r="B176" s="146">
        <v>0</v>
      </c>
      <c r="C176" s="146">
        <v>1</v>
      </c>
      <c r="D176" s="146">
        <v>7</v>
      </c>
      <c r="E176" s="146">
        <v>63</v>
      </c>
      <c r="F176" s="146">
        <v>7</v>
      </c>
      <c r="G176" s="147">
        <f t="shared" ref="G176" si="18">I176-H176</f>
        <v>21.3</v>
      </c>
      <c r="H176" s="148">
        <v>1</v>
      </c>
      <c r="I176" s="147">
        <f t="shared" ref="I176:I181" si="19">B176*$G$7+C176*$H$7+D176*$I$7+E176*$J$7+F176*$K$7</f>
        <v>22.3</v>
      </c>
      <c r="J176" s="180">
        <v>212</v>
      </c>
      <c r="K176" s="181">
        <f t="shared" ref="K176:K181" si="20">I176/J176</f>
        <v>0.10518867924528302</v>
      </c>
      <c r="L176" s="182">
        <v>0</v>
      </c>
      <c r="M176" s="183">
        <v>0.36</v>
      </c>
      <c r="N176" s="182">
        <v>0.72</v>
      </c>
      <c r="P176" s="184"/>
      <c r="Q176" s="196"/>
      <c r="R176" s="196"/>
      <c r="S176" s="196"/>
    </row>
    <row r="177" spans="1:19" ht="13.5" customHeight="1">
      <c r="A177" s="138" t="str">
        <f>CONCATENATE("测试第",ROW(A177)-ROW($A$173),"轮")</f>
        <v>测试第4轮</v>
      </c>
      <c r="B177" s="146">
        <v>0</v>
      </c>
      <c r="C177" s="146">
        <v>0</v>
      </c>
      <c r="D177" s="146">
        <v>3</v>
      </c>
      <c r="E177" s="146">
        <v>18</v>
      </c>
      <c r="F177" s="146">
        <v>2</v>
      </c>
      <c r="G177" s="147">
        <f t="shared" si="17"/>
        <v>6.8</v>
      </c>
      <c r="H177" s="148">
        <v>0</v>
      </c>
      <c r="I177" s="147">
        <f t="shared" si="19"/>
        <v>6.8</v>
      </c>
      <c r="J177" s="180">
        <v>212</v>
      </c>
      <c r="K177" s="181">
        <f t="shared" si="20"/>
        <v>3.2075471698113207E-2</v>
      </c>
      <c r="L177" s="182">
        <v>0</v>
      </c>
      <c r="M177" s="183">
        <v>0.36</v>
      </c>
      <c r="N177" s="182">
        <v>0.72</v>
      </c>
      <c r="P177" s="184" t="s">
        <v>212</v>
      </c>
      <c r="Q177" s="196">
        <v>2E-3</v>
      </c>
      <c r="R177" s="196">
        <v>0.92</v>
      </c>
      <c r="S177" s="196">
        <v>1.8380000000000001</v>
      </c>
    </row>
    <row r="178" spans="1:19" ht="13.5" customHeight="1">
      <c r="A178" s="138" t="str">
        <f>CONCATENATE("测试第",ROW(A178)-ROW($A$173),"轮")</f>
        <v>测试第5轮</v>
      </c>
      <c r="B178" s="146">
        <v>0</v>
      </c>
      <c r="C178" s="146">
        <v>0</v>
      </c>
      <c r="D178" s="146">
        <v>0</v>
      </c>
      <c r="E178" s="146">
        <v>0</v>
      </c>
      <c r="F178" s="146">
        <v>0</v>
      </c>
      <c r="G178" s="147">
        <v>0</v>
      </c>
      <c r="H178" s="148">
        <v>0</v>
      </c>
      <c r="I178" s="147">
        <f t="shared" si="19"/>
        <v>0</v>
      </c>
      <c r="J178" s="180">
        <v>212</v>
      </c>
      <c r="K178" s="181">
        <f t="shared" si="20"/>
        <v>0</v>
      </c>
      <c r="L178" s="182">
        <v>0</v>
      </c>
      <c r="M178" s="183">
        <v>0.36</v>
      </c>
      <c r="N178" s="182">
        <v>0.72</v>
      </c>
      <c r="P178" s="205"/>
      <c r="Q178" s="206"/>
      <c r="R178" s="206"/>
      <c r="S178" s="206"/>
    </row>
    <row r="179" spans="1:19" ht="12.75" customHeight="1">
      <c r="A179" s="138" t="s">
        <v>703</v>
      </c>
      <c r="B179" s="149" t="str">
        <f t="shared" ref="B179:F179" si="21">"-"</f>
        <v>-</v>
      </c>
      <c r="C179" s="149" t="str">
        <f t="shared" si="21"/>
        <v>-</v>
      </c>
      <c r="D179" s="149" t="str">
        <f t="shared" si="21"/>
        <v>-</v>
      </c>
      <c r="E179" s="149" t="str">
        <f t="shared" si="21"/>
        <v>-</v>
      </c>
      <c r="F179" s="149" t="str">
        <f t="shared" si="21"/>
        <v>-</v>
      </c>
      <c r="G179" s="150" t="s">
        <v>171</v>
      </c>
      <c r="H179" s="150" t="s">
        <v>171</v>
      </c>
      <c r="I179" s="185" t="e">
        <f t="shared" si="19"/>
        <v>#VALUE!</v>
      </c>
      <c r="J179" s="186" t="s">
        <v>171</v>
      </c>
      <c r="K179" s="187" t="e">
        <f t="shared" si="20"/>
        <v>#VALUE!</v>
      </c>
      <c r="L179" s="188">
        <f t="shared" ref="L179" si="22">$L$15</f>
        <v>0</v>
      </c>
      <c r="M179" s="188">
        <f t="shared" ref="M179" si="23">$M$15</f>
        <v>0</v>
      </c>
      <c r="N179" s="188">
        <f t="shared" ref="N179" si="24">$N$15</f>
        <v>0</v>
      </c>
    </row>
    <row r="180" spans="1:19" ht="12.75" customHeight="1">
      <c r="A180" s="138" t="s">
        <v>704</v>
      </c>
      <c r="B180" s="151">
        <f t="shared" ref="B180:H180" si="25">SUM(B174:B179)</f>
        <v>0</v>
      </c>
      <c r="C180" s="151">
        <f t="shared" si="25"/>
        <v>1</v>
      </c>
      <c r="D180" s="151">
        <f t="shared" si="25"/>
        <v>80</v>
      </c>
      <c r="E180" s="151">
        <f t="shared" si="25"/>
        <v>409</v>
      </c>
      <c r="F180" s="151">
        <f t="shared" si="25"/>
        <v>46</v>
      </c>
      <c r="G180" s="147">
        <f t="shared" si="25"/>
        <v>167.4</v>
      </c>
      <c r="H180" s="147">
        <f t="shared" si="25"/>
        <v>1</v>
      </c>
      <c r="I180" s="147">
        <f t="shared" si="19"/>
        <v>168.4</v>
      </c>
      <c r="J180" s="189">
        <f>规模!C18</f>
        <v>212.17</v>
      </c>
      <c r="K180" s="181">
        <f t="shared" si="20"/>
        <v>0.79370316255832596</v>
      </c>
      <c r="L180" s="182"/>
      <c r="M180" s="183"/>
      <c r="N180" s="182"/>
    </row>
    <row r="181" spans="1:19">
      <c r="A181" s="138" t="s">
        <v>548</v>
      </c>
      <c r="B181" s="146"/>
      <c r="C181" s="146"/>
      <c r="D181" s="146"/>
      <c r="E181" s="146"/>
      <c r="F181" s="146"/>
      <c r="G181" s="146"/>
      <c r="H181" s="146"/>
      <c r="I181" s="147">
        <f t="shared" si="19"/>
        <v>0</v>
      </c>
      <c r="J181" s="189">
        <f>规模!C18</f>
        <v>212.17</v>
      </c>
      <c r="K181" s="181">
        <f t="shared" si="20"/>
        <v>0</v>
      </c>
      <c r="L181" s="182"/>
      <c r="M181" s="183"/>
      <c r="N181" s="182"/>
    </row>
    <row r="182" spans="1:19" ht="12.75" customHeight="1">
      <c r="A182" s="152" t="s">
        <v>705</v>
      </c>
      <c r="B182" s="153" t="s">
        <v>171</v>
      </c>
      <c r="C182" s="153" t="s">
        <v>171</v>
      </c>
      <c r="D182" s="153" t="s">
        <v>171</v>
      </c>
      <c r="E182" s="153" t="s">
        <v>171</v>
      </c>
      <c r="F182" s="153" t="s">
        <v>171</v>
      </c>
      <c r="G182" s="153" t="s">
        <v>171</v>
      </c>
      <c r="H182" s="153" t="s">
        <v>171</v>
      </c>
      <c r="I182" s="190">
        <v>1</v>
      </c>
      <c r="J182" s="190" t="s">
        <v>171</v>
      </c>
      <c r="K182" s="191" t="e">
        <f>I182/(I180+I181+#REF!)</f>
        <v>#REF!</v>
      </c>
      <c r="L182" s="182"/>
      <c r="M182" s="183"/>
      <c r="N182" s="182"/>
    </row>
    <row r="183" spans="1:19" ht="16.5" customHeight="1"/>
    <row r="184" spans="1:19" ht="23.1" customHeight="1"/>
    <row r="185" spans="1:19">
      <c r="L185" s="192"/>
      <c r="M185" s="192"/>
      <c r="N185" s="192"/>
    </row>
    <row r="186" spans="1:19" ht="15" customHeight="1">
      <c r="L186" s="192"/>
      <c r="M186" s="192"/>
      <c r="N186" s="192"/>
    </row>
    <row r="187" spans="1:19" ht="12" customHeight="1"/>
    <row r="188" spans="1:19" ht="24.95" customHeight="1"/>
    <row r="189" spans="1:19" ht="18" customHeight="1"/>
    <row r="191" spans="1:19" ht="23.1" customHeight="1"/>
    <row r="192" spans="1:19" ht="23.1" customHeight="1"/>
    <row r="193" spans="1:15" ht="23.1" customHeight="1"/>
    <row r="194" spans="1:15" ht="23.1" customHeight="1"/>
    <row r="195" spans="1:15" ht="23.1" customHeight="1"/>
    <row r="196" spans="1:15" ht="23.1" customHeight="1">
      <c r="A196" s="63" t="s">
        <v>706</v>
      </c>
      <c r="B196" s="55"/>
      <c r="G196" s="63" t="s">
        <v>707</v>
      </c>
      <c r="H196" s="87"/>
      <c r="I196" s="55"/>
      <c r="J196" s="55"/>
    </row>
    <row r="197" spans="1:15" ht="23.1" customHeight="1">
      <c r="A197" s="64" t="s">
        <v>708</v>
      </c>
      <c r="G197" s="64" t="s">
        <v>709</v>
      </c>
    </row>
    <row r="198" spans="1:15" ht="30" customHeight="1">
      <c r="A198" s="154" t="s">
        <v>710</v>
      </c>
      <c r="F198" s="155"/>
      <c r="G198" s="154" t="s">
        <v>711</v>
      </c>
      <c r="H198" s="64"/>
      <c r="M198" s="155"/>
      <c r="N198" s="155"/>
    </row>
    <row r="199" spans="1:15" ht="33.950000000000003" customHeight="1">
      <c r="A199" s="971" t="s">
        <v>712</v>
      </c>
      <c r="B199" s="156" t="s">
        <v>713</v>
      </c>
      <c r="C199" s="157">
        <v>52</v>
      </c>
      <c r="D199" s="973" t="s">
        <v>714</v>
      </c>
      <c r="E199" s="975">
        <f>1-(C199/C200)</f>
        <v>0.98306188925081428</v>
      </c>
      <c r="F199" s="155"/>
      <c r="G199" s="977" t="s">
        <v>715</v>
      </c>
      <c r="H199" s="980" t="s">
        <v>716</v>
      </c>
      <c r="I199" s="983" t="s">
        <v>717</v>
      </c>
      <c r="J199" s="984"/>
      <c r="K199" s="982" t="s">
        <v>165</v>
      </c>
      <c r="M199" s="155"/>
      <c r="N199" s="155"/>
      <c r="O199" s="35"/>
    </row>
    <row r="200" spans="1:15" ht="23.1" customHeight="1">
      <c r="A200" s="972"/>
      <c r="B200" s="158" t="s">
        <v>718</v>
      </c>
      <c r="C200" s="159">
        <v>3070</v>
      </c>
      <c r="D200" s="974"/>
      <c r="E200" s="976"/>
      <c r="G200" s="978"/>
      <c r="H200" s="981"/>
      <c r="I200" s="985"/>
      <c r="J200" s="986"/>
      <c r="K200" s="982"/>
      <c r="O200" s="35"/>
    </row>
    <row r="201" spans="1:15" ht="23.1" customHeight="1">
      <c r="G201" s="979"/>
      <c r="H201" s="160">
        <v>4</v>
      </c>
      <c r="I201" s="949">
        <v>5</v>
      </c>
      <c r="J201" s="950"/>
      <c r="K201" s="193"/>
      <c r="O201" s="35"/>
    </row>
    <row r="202" spans="1:15" ht="23.1" customHeight="1">
      <c r="A202" s="971" t="s">
        <v>719</v>
      </c>
      <c r="B202" s="156" t="s">
        <v>720</v>
      </c>
      <c r="C202" s="157">
        <v>0</v>
      </c>
      <c r="D202" s="973" t="s">
        <v>714</v>
      </c>
      <c r="E202" s="975">
        <f>1-(C202/C203)</f>
        <v>1</v>
      </c>
      <c r="G202" s="161"/>
      <c r="H202" s="162"/>
      <c r="I202" s="162"/>
      <c r="J202" s="162"/>
      <c r="K202" s="127"/>
      <c r="O202" s="35"/>
    </row>
    <row r="203" spans="1:15">
      <c r="A203" s="972"/>
      <c r="B203" s="158" t="s">
        <v>721</v>
      </c>
      <c r="C203" s="159">
        <v>5</v>
      </c>
      <c r="D203" s="974"/>
      <c r="E203" s="976"/>
      <c r="G203" s="161"/>
      <c r="H203" s="162"/>
      <c r="I203" s="162"/>
      <c r="J203" s="162"/>
      <c r="K203" s="127"/>
    </row>
    <row r="204" spans="1:15">
      <c r="G204" s="161"/>
      <c r="H204" s="162"/>
      <c r="I204" s="162"/>
      <c r="J204" s="162"/>
      <c r="K204" s="127"/>
    </row>
    <row r="205" spans="1:15">
      <c r="A205" s="63" t="s">
        <v>722</v>
      </c>
      <c r="B205" s="55"/>
    </row>
    <row r="206" spans="1:15" ht="23.1" customHeight="1">
      <c r="A206" s="64" t="s">
        <v>723</v>
      </c>
    </row>
    <row r="207" spans="1:15" ht="23.1" customHeight="1">
      <c r="A207" s="154" t="s">
        <v>724</v>
      </c>
    </row>
    <row r="208" spans="1:15" ht="23.1" customHeight="1"/>
    <row r="209" spans="1:5" ht="23.1" customHeight="1">
      <c r="A209" s="163" t="s">
        <v>85</v>
      </c>
      <c r="B209" s="164" t="s">
        <v>725</v>
      </c>
      <c r="C209" s="164" t="s">
        <v>726</v>
      </c>
      <c r="D209" s="951" t="s">
        <v>165</v>
      </c>
      <c r="E209" s="952"/>
    </row>
    <row r="210" spans="1:5" ht="23.1" customHeight="1">
      <c r="A210" s="165">
        <v>1</v>
      </c>
      <c r="B210" s="166" t="s">
        <v>560</v>
      </c>
      <c r="C210" s="167">
        <v>4</v>
      </c>
      <c r="D210" s="953"/>
      <c r="E210" s="954"/>
    </row>
    <row r="211" spans="1:5" ht="23.1" customHeight="1">
      <c r="A211" s="165">
        <v>2</v>
      </c>
      <c r="B211" s="166" t="s">
        <v>561</v>
      </c>
      <c r="C211" s="167">
        <v>34</v>
      </c>
      <c r="D211" s="953"/>
      <c r="E211" s="954"/>
    </row>
    <row r="212" spans="1:5" ht="23.1" customHeight="1">
      <c r="A212" s="165">
        <v>3</v>
      </c>
      <c r="B212" s="166" t="s">
        <v>727</v>
      </c>
      <c r="C212" s="167">
        <v>498</v>
      </c>
      <c r="D212" s="953"/>
      <c r="E212" s="954"/>
    </row>
    <row r="213" spans="1:5" ht="23.1" customHeight="1">
      <c r="A213" s="168">
        <v>4</v>
      </c>
      <c r="B213" s="169" t="s">
        <v>728</v>
      </c>
      <c r="C213" s="170">
        <v>0</v>
      </c>
      <c r="D213" s="955"/>
      <c r="E213" s="956"/>
    </row>
    <row r="214" spans="1:5" ht="23.1" customHeight="1">
      <c r="A214" s="168">
        <v>5</v>
      </c>
      <c r="B214" s="169" t="s">
        <v>729</v>
      </c>
      <c r="C214" s="170">
        <v>0</v>
      </c>
      <c r="D214" s="955"/>
      <c r="E214" s="956"/>
    </row>
    <row r="215" spans="1:5">
      <c r="B215" s="35"/>
    </row>
    <row r="216" spans="1:5">
      <c r="B216" s="35"/>
    </row>
    <row r="217" spans="1:5">
      <c r="A217" s="63" t="s">
        <v>730</v>
      </c>
      <c r="B217" s="171"/>
    </row>
    <row r="218" spans="1:5" ht="20.25" customHeight="1">
      <c r="A218" s="64" t="s">
        <v>731</v>
      </c>
      <c r="B218" s="35"/>
    </row>
    <row r="219" spans="1:5">
      <c r="A219" s="154" t="s">
        <v>724</v>
      </c>
      <c r="B219" s="35"/>
    </row>
    <row r="220" spans="1:5">
      <c r="A220" s="163" t="s">
        <v>85</v>
      </c>
      <c r="B220" s="163" t="s">
        <v>732</v>
      </c>
      <c r="C220" s="164" t="s">
        <v>726</v>
      </c>
      <c r="D220" s="951" t="s">
        <v>165</v>
      </c>
      <c r="E220" s="952"/>
    </row>
    <row r="221" spans="1:5">
      <c r="A221" s="165">
        <v>1</v>
      </c>
      <c r="B221" s="172" t="s">
        <v>733</v>
      </c>
      <c r="C221" s="173">
        <v>20</v>
      </c>
      <c r="D221" s="957"/>
      <c r="E221" s="958"/>
    </row>
    <row r="222" spans="1:5">
      <c r="A222" s="165">
        <v>2</v>
      </c>
      <c r="B222" s="172" t="s">
        <v>734</v>
      </c>
      <c r="C222" s="173">
        <v>501</v>
      </c>
      <c r="D222" s="957"/>
      <c r="E222" s="958"/>
    </row>
    <row r="223" spans="1:5">
      <c r="A223" s="165">
        <v>3</v>
      </c>
      <c r="B223" s="172" t="s">
        <v>729</v>
      </c>
      <c r="C223" s="173">
        <v>12</v>
      </c>
      <c r="D223" s="957"/>
      <c r="E223" s="958"/>
    </row>
    <row r="224" spans="1:5">
      <c r="A224" s="165">
        <v>4</v>
      </c>
      <c r="B224" s="172" t="s">
        <v>736</v>
      </c>
      <c r="C224" s="173">
        <v>3</v>
      </c>
      <c r="D224" s="957"/>
      <c r="E224" s="958"/>
    </row>
    <row r="225" spans="1:14">
      <c r="A225" s="168">
        <v>5</v>
      </c>
      <c r="B225" s="174"/>
      <c r="C225" s="175"/>
      <c r="D225" s="959"/>
      <c r="E225" s="960"/>
    </row>
    <row r="226" spans="1:14">
      <c r="B226" s="35"/>
    </row>
    <row r="227" spans="1:14">
      <c r="B227" s="35"/>
    </row>
    <row r="228" spans="1:14">
      <c r="A228" s="64" t="s">
        <v>737</v>
      </c>
      <c r="B228" s="35"/>
      <c r="H228" s="35"/>
      <c r="I228" s="194"/>
      <c r="J228" s="35"/>
      <c r="K228" s="35"/>
      <c r="L228" s="35"/>
      <c r="M228" s="194"/>
      <c r="N228" s="35"/>
    </row>
    <row r="229" spans="1:14">
      <c r="A229" s="64" t="s">
        <v>738</v>
      </c>
      <c r="B229" s="35"/>
    </row>
    <row r="230" spans="1:14">
      <c r="A230" s="64" t="s">
        <v>739</v>
      </c>
      <c r="B230" s="35"/>
      <c r="I230" s="64"/>
    </row>
    <row r="231" spans="1:14">
      <c r="A231" s="64" t="s">
        <v>740</v>
      </c>
      <c r="B231" s="35"/>
      <c r="I231" s="64"/>
    </row>
    <row r="232" spans="1:14">
      <c r="A232" s="163" t="s">
        <v>85</v>
      </c>
      <c r="B232" s="163" t="s">
        <v>741</v>
      </c>
      <c r="C232" s="164" t="s">
        <v>726</v>
      </c>
      <c r="D232" s="961" t="s">
        <v>165</v>
      </c>
      <c r="E232" s="962"/>
      <c r="F232" s="963"/>
    </row>
    <row r="233" spans="1:14">
      <c r="A233" s="165">
        <v>1</v>
      </c>
      <c r="B233" s="197" t="s">
        <v>72</v>
      </c>
      <c r="C233" s="173">
        <v>30</v>
      </c>
      <c r="D233" s="964"/>
      <c r="E233" s="965"/>
      <c r="F233" s="966"/>
      <c r="I233" s="64"/>
    </row>
    <row r="234" spans="1:14">
      <c r="A234" s="165">
        <v>2</v>
      </c>
      <c r="B234" s="197" t="s">
        <v>746</v>
      </c>
      <c r="C234" s="173">
        <v>4</v>
      </c>
      <c r="D234" s="964"/>
      <c r="E234" s="965"/>
      <c r="F234" s="966"/>
    </row>
    <row r="235" spans="1:14">
      <c r="A235" s="165">
        <v>3</v>
      </c>
      <c r="B235" s="197" t="s">
        <v>747</v>
      </c>
      <c r="C235" s="173">
        <v>2</v>
      </c>
      <c r="D235" s="964"/>
      <c r="E235" s="965"/>
      <c r="F235" s="966"/>
    </row>
    <row r="236" spans="1:14">
      <c r="A236" s="165">
        <v>4</v>
      </c>
      <c r="B236" s="197" t="s">
        <v>743</v>
      </c>
      <c r="C236" s="173">
        <v>473</v>
      </c>
      <c r="D236" s="964"/>
      <c r="E236" s="965"/>
      <c r="F236" s="966"/>
    </row>
    <row r="237" spans="1:14">
      <c r="A237" s="165">
        <v>5</v>
      </c>
      <c r="B237" s="198" t="s">
        <v>748</v>
      </c>
      <c r="C237" s="199">
        <v>22</v>
      </c>
      <c r="D237" s="964"/>
      <c r="E237" s="965"/>
      <c r="F237" s="966"/>
    </row>
    <row r="238" spans="1:14">
      <c r="A238" s="200">
        <v>6</v>
      </c>
      <c r="B238" s="201" t="s">
        <v>749</v>
      </c>
      <c r="C238" s="201">
        <v>4</v>
      </c>
      <c r="D238" s="964"/>
      <c r="E238" s="965"/>
      <c r="F238" s="966"/>
    </row>
    <row r="239" spans="1:14">
      <c r="A239" s="202">
        <v>7</v>
      </c>
      <c r="B239" s="203" t="s">
        <v>744</v>
      </c>
      <c r="C239" s="204">
        <v>1</v>
      </c>
      <c r="D239" s="967"/>
      <c r="E239" s="968"/>
      <c r="F239" s="969"/>
    </row>
    <row r="240" spans="1:14">
      <c r="B240" s="35"/>
    </row>
    <row r="241" spans="1:14" ht="27" customHeight="1"/>
    <row r="249" spans="1:14" ht="20.25">
      <c r="A249" s="38" t="s">
        <v>404</v>
      </c>
      <c r="B249" s="38"/>
      <c r="C249" s="38"/>
      <c r="D249" s="38"/>
      <c r="E249" s="38"/>
      <c r="F249" s="38"/>
      <c r="G249" s="38"/>
      <c r="H249" s="38"/>
      <c r="I249" s="38"/>
      <c r="J249" s="38"/>
      <c r="K249" s="38"/>
      <c r="L249" s="38"/>
      <c r="M249" s="38"/>
      <c r="N249" s="38"/>
    </row>
    <row r="250" spans="1:14" ht="21">
      <c r="A250" s="54" t="s">
        <v>684</v>
      </c>
      <c r="B250" s="133"/>
      <c r="C250" s="134"/>
      <c r="D250" s="134"/>
      <c r="E250" s="134"/>
      <c r="F250" s="134"/>
      <c r="G250" s="134"/>
      <c r="H250" s="134"/>
      <c r="I250" s="134"/>
      <c r="J250" s="134"/>
      <c r="K250" s="134"/>
      <c r="L250" s="134"/>
      <c r="M250" s="134"/>
      <c r="N250" s="134"/>
    </row>
    <row r="251" spans="1:14" ht="12.75">
      <c r="A251" s="33" t="s">
        <v>685</v>
      </c>
      <c r="B251" s="33"/>
      <c r="C251" s="42"/>
      <c r="D251" s="42"/>
      <c r="E251" s="42"/>
      <c r="F251" s="42"/>
      <c r="G251" s="42"/>
      <c r="H251" s="42"/>
      <c r="I251" s="42"/>
      <c r="J251" s="43"/>
      <c r="K251" s="43"/>
      <c r="L251" s="43"/>
      <c r="M251" s="43"/>
      <c r="N251" s="43"/>
    </row>
    <row r="252" spans="1:14" ht="12.75">
      <c r="A252" s="33" t="s">
        <v>686</v>
      </c>
      <c r="B252" s="33"/>
      <c r="C252" s="42"/>
      <c r="D252" s="42"/>
      <c r="E252" s="42"/>
      <c r="F252" s="42"/>
      <c r="G252" s="42"/>
      <c r="H252" s="42"/>
      <c r="I252" s="42"/>
      <c r="J252" s="43"/>
      <c r="K252" s="43"/>
      <c r="L252" s="43"/>
      <c r="M252" s="43"/>
      <c r="N252" s="43"/>
    </row>
    <row r="253" spans="1:14" ht="19.5" customHeight="1">
      <c r="A253" s="135" t="s">
        <v>687</v>
      </c>
      <c r="B253" s="33"/>
      <c r="C253" s="42"/>
      <c r="D253" s="42"/>
      <c r="E253" s="136"/>
      <c r="F253" s="137"/>
      <c r="G253" s="138" t="s">
        <v>688</v>
      </c>
      <c r="H253" s="138" t="s">
        <v>689</v>
      </c>
      <c r="I253" s="138" t="s">
        <v>690</v>
      </c>
      <c r="J253" s="138" t="s">
        <v>691</v>
      </c>
      <c r="K253" s="138" t="s">
        <v>692</v>
      </c>
      <c r="L253" s="33"/>
      <c r="M253" s="33"/>
      <c r="N253" s="33"/>
    </row>
    <row r="254" spans="1:14" ht="12.75">
      <c r="A254" s="139" t="s">
        <v>693</v>
      </c>
      <c r="B254" s="140" t="s">
        <v>492</v>
      </c>
      <c r="C254" s="141" t="s">
        <v>694</v>
      </c>
      <c r="D254" s="142" t="s">
        <v>695</v>
      </c>
      <c r="E254" s="136"/>
      <c r="F254" s="143" t="s">
        <v>696</v>
      </c>
      <c r="G254" s="144">
        <v>3</v>
      </c>
      <c r="H254" s="144">
        <v>2</v>
      </c>
      <c r="I254" s="144">
        <v>1</v>
      </c>
      <c r="J254" s="144">
        <v>0.2</v>
      </c>
      <c r="K254" s="176">
        <v>0.1</v>
      </c>
      <c r="L254" s="33"/>
      <c r="M254" s="33"/>
      <c r="N254" s="33"/>
    </row>
    <row r="255" spans="1:14" ht="15" customHeight="1">
      <c r="A255" s="145"/>
      <c r="B255" s="33"/>
      <c r="C255" s="145"/>
      <c r="D255" s="42"/>
      <c r="E255" s="42"/>
      <c r="F255" s="42"/>
      <c r="G255" s="42"/>
      <c r="H255" s="42"/>
      <c r="I255" s="42"/>
      <c r="J255" s="33"/>
      <c r="K255" s="33"/>
      <c r="L255" s="33"/>
      <c r="M255" s="33"/>
      <c r="N255" s="33"/>
    </row>
    <row r="256" spans="1:14" ht="15" customHeight="1">
      <c r="A256" s="947" t="s">
        <v>697</v>
      </c>
      <c r="B256" s="938" t="s">
        <v>650</v>
      </c>
      <c r="C256" s="938"/>
      <c r="D256" s="938"/>
      <c r="E256" s="938"/>
      <c r="F256" s="938"/>
      <c r="G256" s="943" t="s">
        <v>698</v>
      </c>
      <c r="H256" s="943" t="s">
        <v>699</v>
      </c>
      <c r="I256" s="938" t="s">
        <v>700</v>
      </c>
      <c r="J256" s="938" t="s">
        <v>701</v>
      </c>
      <c r="K256" s="938" t="s">
        <v>702</v>
      </c>
      <c r="L256" s="948" t="s">
        <v>551</v>
      </c>
      <c r="M256" s="948"/>
      <c r="N256" s="948"/>
    </row>
    <row r="257" spans="1:19" ht="15" customHeight="1">
      <c r="A257" s="938"/>
      <c r="B257" s="138" t="s">
        <v>658</v>
      </c>
      <c r="C257" s="138" t="s">
        <v>659</v>
      </c>
      <c r="D257" s="138" t="s">
        <v>660</v>
      </c>
      <c r="E257" s="138" t="s">
        <v>661</v>
      </c>
      <c r="F257" s="138" t="s">
        <v>662</v>
      </c>
      <c r="G257" s="944"/>
      <c r="H257" s="944"/>
      <c r="I257" s="938"/>
      <c r="J257" s="938"/>
      <c r="K257" s="938"/>
      <c r="L257" s="177" t="s">
        <v>166</v>
      </c>
      <c r="M257" s="178" t="s">
        <v>167</v>
      </c>
      <c r="N257" s="177" t="s">
        <v>342</v>
      </c>
      <c r="P257" s="179" t="s">
        <v>209</v>
      </c>
      <c r="Q257" s="195">
        <v>0</v>
      </c>
      <c r="R257" s="195">
        <v>0.36</v>
      </c>
      <c r="S257" s="195">
        <v>0.72</v>
      </c>
    </row>
    <row r="258" spans="1:19" ht="15" customHeight="1">
      <c r="A258" s="138" t="str">
        <f>CONCATENATE("测试第",ROW(A258)-ROW($A$257),"轮")</f>
        <v>测试第1轮</v>
      </c>
      <c r="B258" s="146">
        <v>0</v>
      </c>
      <c r="C258" s="146">
        <v>0</v>
      </c>
      <c r="D258" s="146">
        <v>0</v>
      </c>
      <c r="E258" s="146">
        <v>0</v>
      </c>
      <c r="F258" s="146">
        <v>0</v>
      </c>
      <c r="G258" s="147">
        <f t="shared" ref="G258:G261" si="26">I258-H258</f>
        <v>0</v>
      </c>
      <c r="H258" s="148">
        <v>0</v>
      </c>
      <c r="I258" s="147">
        <f t="shared" ref="I258:I264" si="27">B258*$G$7+C258*$H$7+D258*$I$7+E258*$J$7+F258*$K$7</f>
        <v>0</v>
      </c>
      <c r="J258" s="180">
        <v>0</v>
      </c>
      <c r="K258" s="181" t="e">
        <f t="shared" ref="K258:K264" si="28">I258/J258</f>
        <v>#DIV/0!</v>
      </c>
      <c r="L258" s="182">
        <v>0</v>
      </c>
      <c r="M258" s="183">
        <v>0.36</v>
      </c>
      <c r="N258" s="182">
        <v>0.72</v>
      </c>
      <c r="P258" s="179" t="s">
        <v>211</v>
      </c>
      <c r="Q258" s="195">
        <v>2.0000000000000001E-4</v>
      </c>
      <c r="R258" s="195">
        <v>0.2</v>
      </c>
      <c r="S258" s="195">
        <v>0.39979999999999999</v>
      </c>
    </row>
    <row r="259" spans="1:19" ht="15" customHeight="1">
      <c r="A259" s="138" t="str">
        <f>CONCATENATE("测试第",ROW(A259)-ROW($A$257),"轮")</f>
        <v>测试第2轮</v>
      </c>
      <c r="B259" s="146">
        <v>0</v>
      </c>
      <c r="C259" s="146">
        <v>0</v>
      </c>
      <c r="D259" s="146">
        <v>0</v>
      </c>
      <c r="E259" s="146">
        <v>0</v>
      </c>
      <c r="F259" s="146">
        <v>0</v>
      </c>
      <c r="G259" s="147">
        <f t="shared" si="26"/>
        <v>0</v>
      </c>
      <c r="H259" s="148">
        <v>0</v>
      </c>
      <c r="I259" s="147">
        <f t="shared" si="27"/>
        <v>0</v>
      </c>
      <c r="J259" s="180">
        <v>0</v>
      </c>
      <c r="K259" s="181" t="e">
        <f t="shared" si="28"/>
        <v>#DIV/0!</v>
      </c>
      <c r="L259" s="182">
        <v>0</v>
      </c>
      <c r="M259" s="183">
        <v>0.36</v>
      </c>
      <c r="N259" s="182">
        <v>0.72</v>
      </c>
      <c r="P259" s="184" t="s">
        <v>210</v>
      </c>
      <c r="Q259" s="196">
        <v>0</v>
      </c>
      <c r="R259" s="196">
        <v>1.2</v>
      </c>
      <c r="S259" s="196">
        <v>2.4</v>
      </c>
    </row>
    <row r="260" spans="1:19" ht="16.5">
      <c r="A260" s="138" t="str">
        <f>CONCATENATE("测试第",ROW(A260)-ROW($A$257),"轮")</f>
        <v>测试第3轮</v>
      </c>
      <c r="B260" s="146">
        <v>0</v>
      </c>
      <c r="C260" s="146">
        <v>0</v>
      </c>
      <c r="D260" s="146">
        <v>0</v>
      </c>
      <c r="E260" s="146">
        <v>0</v>
      </c>
      <c r="F260" s="146">
        <v>0</v>
      </c>
      <c r="G260" s="147">
        <f t="shared" si="26"/>
        <v>0</v>
      </c>
      <c r="H260" s="148">
        <v>0</v>
      </c>
      <c r="I260" s="147">
        <f t="shared" si="27"/>
        <v>0</v>
      </c>
      <c r="J260" s="180">
        <v>0</v>
      </c>
      <c r="K260" s="181" t="e">
        <f t="shared" si="28"/>
        <v>#DIV/0!</v>
      </c>
      <c r="L260" s="182">
        <v>0</v>
      </c>
      <c r="M260" s="183">
        <v>0.36</v>
      </c>
      <c r="N260" s="182">
        <v>0.72</v>
      </c>
      <c r="P260" s="184" t="s">
        <v>212</v>
      </c>
      <c r="Q260" s="196">
        <v>2E-3</v>
      </c>
      <c r="R260" s="196">
        <v>0.92</v>
      </c>
      <c r="S260" s="196">
        <v>1.8380000000000001</v>
      </c>
    </row>
    <row r="261" spans="1:19">
      <c r="A261" s="138" t="str">
        <f>CONCATENATE("测试第",ROW(A261)-ROW($A$257),"轮")</f>
        <v>测试第4轮</v>
      </c>
      <c r="B261" s="146">
        <v>0</v>
      </c>
      <c r="C261" s="146">
        <v>0</v>
      </c>
      <c r="D261" s="146">
        <v>0</v>
      </c>
      <c r="E261" s="146">
        <v>0</v>
      </c>
      <c r="F261" s="146">
        <v>0</v>
      </c>
      <c r="G261" s="147">
        <f t="shared" si="26"/>
        <v>0</v>
      </c>
      <c r="H261" s="148">
        <v>0</v>
      </c>
      <c r="I261" s="147">
        <f t="shared" si="27"/>
        <v>0</v>
      </c>
      <c r="J261" s="180">
        <v>0</v>
      </c>
      <c r="K261" s="181" t="e">
        <f t="shared" si="28"/>
        <v>#DIV/0!</v>
      </c>
      <c r="L261" s="182">
        <v>0</v>
      </c>
      <c r="M261" s="183">
        <v>0.36</v>
      </c>
      <c r="N261" s="182">
        <v>0.72</v>
      </c>
    </row>
    <row r="262" spans="1:19" ht="12.75" customHeight="1">
      <c r="A262" s="138" t="s">
        <v>703</v>
      </c>
      <c r="B262" s="149" t="str">
        <f t="shared" ref="B262:F262" si="29">"-"</f>
        <v>-</v>
      </c>
      <c r="C262" s="149" t="str">
        <f t="shared" si="29"/>
        <v>-</v>
      </c>
      <c r="D262" s="149" t="str">
        <f t="shared" si="29"/>
        <v>-</v>
      </c>
      <c r="E262" s="149" t="str">
        <f t="shared" si="29"/>
        <v>-</v>
      </c>
      <c r="F262" s="149" t="str">
        <f t="shared" si="29"/>
        <v>-</v>
      </c>
      <c r="G262" s="150" t="s">
        <v>171</v>
      </c>
      <c r="H262" s="150" t="s">
        <v>171</v>
      </c>
      <c r="I262" s="185" t="e">
        <f t="shared" si="27"/>
        <v>#VALUE!</v>
      </c>
      <c r="J262" s="186" t="s">
        <v>171</v>
      </c>
      <c r="K262" s="187" t="e">
        <f t="shared" si="28"/>
        <v>#VALUE!</v>
      </c>
      <c r="L262" s="188">
        <f t="shared" ref="L262" si="30">$L$15</f>
        <v>0</v>
      </c>
      <c r="M262" s="188">
        <f t="shared" ref="M262" si="31">$M$15</f>
        <v>0</v>
      </c>
      <c r="N262" s="188">
        <f t="shared" ref="N262" si="32">$N$15</f>
        <v>0</v>
      </c>
    </row>
    <row r="263" spans="1:19" ht="12.75" customHeight="1">
      <c r="A263" s="138" t="s">
        <v>704</v>
      </c>
      <c r="B263" s="151">
        <f t="shared" ref="B263:H263" si="33">SUM(B258:B262)</f>
        <v>0</v>
      </c>
      <c r="C263" s="151">
        <f t="shared" si="33"/>
        <v>0</v>
      </c>
      <c r="D263" s="151">
        <f t="shared" si="33"/>
        <v>0</v>
      </c>
      <c r="E263" s="151">
        <f t="shared" si="33"/>
        <v>0</v>
      </c>
      <c r="F263" s="151">
        <f t="shared" si="33"/>
        <v>0</v>
      </c>
      <c r="G263" s="147">
        <f t="shared" si="33"/>
        <v>0</v>
      </c>
      <c r="H263" s="147">
        <f t="shared" si="33"/>
        <v>0</v>
      </c>
      <c r="I263" s="147">
        <f t="shared" si="27"/>
        <v>0</v>
      </c>
      <c r="J263" s="189">
        <f>规模!C23</f>
        <v>272.35000000000002</v>
      </c>
      <c r="K263" s="181">
        <f t="shared" si="28"/>
        <v>0</v>
      </c>
      <c r="L263" s="182"/>
      <c r="M263" s="183"/>
      <c r="N263" s="182"/>
    </row>
    <row r="264" spans="1:19">
      <c r="A264" s="138" t="s">
        <v>548</v>
      </c>
      <c r="B264" s="146"/>
      <c r="C264" s="146"/>
      <c r="D264" s="146"/>
      <c r="E264" s="146"/>
      <c r="F264" s="146"/>
      <c r="G264" s="146"/>
      <c r="H264" s="146"/>
      <c r="I264" s="147">
        <f t="shared" si="27"/>
        <v>0</v>
      </c>
      <c r="J264" s="189">
        <f>规模!C23</f>
        <v>272.35000000000002</v>
      </c>
      <c r="K264" s="181">
        <f t="shared" si="28"/>
        <v>0</v>
      </c>
      <c r="L264" s="182"/>
      <c r="M264" s="183"/>
      <c r="N264" s="182"/>
    </row>
    <row r="265" spans="1:19" ht="12.75" customHeight="1">
      <c r="A265" s="152" t="s">
        <v>705</v>
      </c>
      <c r="B265" s="153" t="s">
        <v>171</v>
      </c>
      <c r="C265" s="153" t="s">
        <v>171</v>
      </c>
      <c r="D265" s="153" t="s">
        <v>171</v>
      </c>
      <c r="E265" s="153" t="s">
        <v>171</v>
      </c>
      <c r="F265" s="153" t="s">
        <v>171</v>
      </c>
      <c r="G265" s="153" t="s">
        <v>171</v>
      </c>
      <c r="H265" s="153" t="s">
        <v>171</v>
      </c>
      <c r="I265" s="190">
        <v>0</v>
      </c>
      <c r="J265" s="190" t="s">
        <v>171</v>
      </c>
      <c r="K265" s="191" t="e">
        <f>I265/(I263+I264+#REF!)</f>
        <v>#REF!</v>
      </c>
      <c r="L265" s="182"/>
      <c r="M265" s="183"/>
      <c r="N265" s="182"/>
    </row>
    <row r="266" spans="1:19" ht="16.5" customHeight="1"/>
    <row r="267" spans="1:19" ht="23.1" customHeight="1"/>
    <row r="268" spans="1:19">
      <c r="L268" s="192"/>
      <c r="M268" s="192"/>
      <c r="N268" s="192"/>
    </row>
    <row r="269" spans="1:19" ht="15" customHeight="1">
      <c r="L269" s="192"/>
      <c r="M269" s="192"/>
      <c r="N269" s="192"/>
    </row>
    <row r="270" spans="1:19" ht="12" customHeight="1"/>
    <row r="271" spans="1:19" ht="24.95" customHeight="1"/>
    <row r="272" spans="1:19" ht="18" customHeight="1"/>
    <row r="274" spans="1:15" ht="23.1" customHeight="1"/>
    <row r="275" spans="1:15" ht="23.1" customHeight="1"/>
    <row r="276" spans="1:15" ht="23.1" customHeight="1"/>
    <row r="277" spans="1:15" ht="23.1" customHeight="1"/>
    <row r="278" spans="1:15" ht="23.1" customHeight="1"/>
    <row r="279" spans="1:15" ht="23.1" customHeight="1">
      <c r="A279" s="63" t="s">
        <v>706</v>
      </c>
      <c r="B279" s="55"/>
      <c r="G279" s="63" t="s">
        <v>707</v>
      </c>
      <c r="H279" s="87"/>
      <c r="I279" s="55"/>
      <c r="J279" s="55"/>
    </row>
    <row r="280" spans="1:15" ht="23.1" customHeight="1">
      <c r="A280" s="64" t="s">
        <v>708</v>
      </c>
      <c r="G280" s="64" t="s">
        <v>709</v>
      </c>
    </row>
    <row r="281" spans="1:15" ht="30" customHeight="1">
      <c r="A281" s="154" t="s">
        <v>710</v>
      </c>
      <c r="F281" s="155"/>
      <c r="G281" s="154" t="s">
        <v>711</v>
      </c>
      <c r="H281" s="64"/>
      <c r="M281" s="155"/>
      <c r="N281" s="155"/>
    </row>
    <row r="282" spans="1:15" ht="33.950000000000003" customHeight="1">
      <c r="A282" s="971" t="s">
        <v>712</v>
      </c>
      <c r="B282" s="156" t="s">
        <v>713</v>
      </c>
      <c r="C282" s="157"/>
      <c r="D282" s="973" t="s">
        <v>714</v>
      </c>
      <c r="E282" s="975" t="e">
        <f>1-(C282/C283)</f>
        <v>#DIV/0!</v>
      </c>
      <c r="F282" s="155"/>
      <c r="G282" s="977" t="s">
        <v>715</v>
      </c>
      <c r="H282" s="980" t="s">
        <v>716</v>
      </c>
      <c r="I282" s="983" t="s">
        <v>717</v>
      </c>
      <c r="J282" s="984"/>
      <c r="K282" s="982" t="s">
        <v>165</v>
      </c>
      <c r="M282" s="155"/>
      <c r="N282" s="155"/>
      <c r="O282" s="35"/>
    </row>
    <row r="283" spans="1:15" ht="23.1" customHeight="1">
      <c r="A283" s="972"/>
      <c r="B283" s="158" t="s">
        <v>718</v>
      </c>
      <c r="C283" s="159"/>
      <c r="D283" s="974"/>
      <c r="E283" s="976"/>
      <c r="G283" s="978"/>
      <c r="H283" s="981"/>
      <c r="I283" s="985"/>
      <c r="J283" s="986"/>
      <c r="K283" s="982"/>
      <c r="O283" s="35"/>
    </row>
    <row r="284" spans="1:15" ht="23.1" customHeight="1">
      <c r="G284" s="979"/>
      <c r="H284" s="160">
        <v>4</v>
      </c>
      <c r="I284" s="949"/>
      <c r="J284" s="950"/>
      <c r="K284" s="193"/>
      <c r="O284" s="35"/>
    </row>
    <row r="285" spans="1:15" ht="23.1" customHeight="1">
      <c r="A285" s="971" t="s">
        <v>719</v>
      </c>
      <c r="B285" s="156" t="s">
        <v>720</v>
      </c>
      <c r="C285" s="157"/>
      <c r="D285" s="973" t="s">
        <v>714</v>
      </c>
      <c r="E285" s="975" t="e">
        <f>1-(C285/C286)</f>
        <v>#DIV/0!</v>
      </c>
      <c r="G285" s="161"/>
      <c r="H285" s="162"/>
      <c r="I285" s="162"/>
      <c r="J285" s="162"/>
      <c r="K285" s="127"/>
      <c r="O285" s="35"/>
    </row>
    <row r="286" spans="1:15">
      <c r="A286" s="972"/>
      <c r="B286" s="158" t="s">
        <v>721</v>
      </c>
      <c r="C286" s="159"/>
      <c r="D286" s="974"/>
      <c r="E286" s="976"/>
      <c r="G286" s="161"/>
      <c r="H286" s="162"/>
      <c r="I286" s="162"/>
      <c r="J286" s="162"/>
      <c r="K286" s="127"/>
    </row>
    <row r="287" spans="1:15">
      <c r="G287" s="161"/>
      <c r="H287" s="162"/>
      <c r="I287" s="162"/>
      <c r="J287" s="162"/>
      <c r="K287" s="127"/>
    </row>
    <row r="288" spans="1:15">
      <c r="A288" s="63" t="s">
        <v>722</v>
      </c>
      <c r="B288" s="55"/>
    </row>
    <row r="289" spans="1:5" ht="23.1" customHeight="1">
      <c r="A289" s="64" t="s">
        <v>723</v>
      </c>
    </row>
    <row r="290" spans="1:5" ht="23.1" customHeight="1">
      <c r="A290" s="154" t="s">
        <v>724</v>
      </c>
    </row>
    <row r="291" spans="1:5" ht="23.1" customHeight="1"/>
    <row r="292" spans="1:5" ht="23.1" customHeight="1">
      <c r="A292" s="163" t="s">
        <v>85</v>
      </c>
      <c r="B292" s="164" t="s">
        <v>725</v>
      </c>
      <c r="C292" s="164" t="s">
        <v>726</v>
      </c>
      <c r="D292" s="951" t="s">
        <v>165</v>
      </c>
      <c r="E292" s="952"/>
    </row>
    <row r="293" spans="1:5" ht="23.1" customHeight="1">
      <c r="A293" s="165">
        <v>1</v>
      </c>
      <c r="B293" s="166" t="s">
        <v>560</v>
      </c>
      <c r="C293" s="167">
        <v>18</v>
      </c>
      <c r="D293" s="953"/>
      <c r="E293" s="954"/>
    </row>
    <row r="294" spans="1:5" ht="23.1" customHeight="1">
      <c r="A294" s="165">
        <v>2</v>
      </c>
      <c r="B294" s="166" t="s">
        <v>561</v>
      </c>
      <c r="C294" s="167">
        <v>6</v>
      </c>
      <c r="D294" s="953"/>
      <c r="E294" s="954"/>
    </row>
    <row r="295" spans="1:5" ht="23.1" customHeight="1">
      <c r="A295" s="165">
        <v>3</v>
      </c>
      <c r="B295" s="166" t="s">
        <v>727</v>
      </c>
      <c r="C295" s="167">
        <v>149</v>
      </c>
      <c r="D295" s="953"/>
      <c r="E295" s="954"/>
    </row>
    <row r="296" spans="1:5" ht="23.1" customHeight="1">
      <c r="A296" s="165">
        <v>4</v>
      </c>
      <c r="B296" s="166" t="s">
        <v>750</v>
      </c>
      <c r="C296" s="167">
        <v>2</v>
      </c>
      <c r="D296" s="953"/>
      <c r="E296" s="954"/>
    </row>
    <row r="297" spans="1:5" ht="23.1" customHeight="1">
      <c r="A297" s="165">
        <v>5</v>
      </c>
      <c r="B297" s="166" t="s">
        <v>728</v>
      </c>
      <c r="C297" s="167">
        <v>2</v>
      </c>
      <c r="D297" s="953"/>
      <c r="E297" s="954"/>
    </row>
    <row r="298" spans="1:5" ht="23.1" customHeight="1">
      <c r="A298" s="168">
        <v>6</v>
      </c>
      <c r="B298" s="169" t="s">
        <v>729</v>
      </c>
      <c r="C298" s="170">
        <v>55</v>
      </c>
      <c r="D298" s="955"/>
      <c r="E298" s="956"/>
    </row>
    <row r="299" spans="1:5">
      <c r="B299" s="35"/>
    </row>
    <row r="300" spans="1:5">
      <c r="B300" s="35"/>
    </row>
    <row r="301" spans="1:5">
      <c r="A301" s="63" t="s">
        <v>730</v>
      </c>
      <c r="B301" s="171"/>
    </row>
    <row r="302" spans="1:5" ht="20.25" customHeight="1">
      <c r="A302" s="64" t="s">
        <v>731</v>
      </c>
      <c r="B302" s="35"/>
    </row>
    <row r="303" spans="1:5">
      <c r="A303" s="154" t="s">
        <v>724</v>
      </c>
      <c r="B303" s="35"/>
    </row>
    <row r="304" spans="1:5">
      <c r="A304" s="163" t="s">
        <v>85</v>
      </c>
      <c r="B304" s="163" t="s">
        <v>732</v>
      </c>
      <c r="C304" s="164" t="s">
        <v>726</v>
      </c>
      <c r="D304" s="951" t="s">
        <v>165</v>
      </c>
      <c r="E304" s="952"/>
    </row>
    <row r="305" spans="1:14">
      <c r="A305" s="165">
        <v>1</v>
      </c>
      <c r="B305" s="172" t="s">
        <v>733</v>
      </c>
      <c r="C305" s="37">
        <v>5</v>
      </c>
      <c r="D305" s="957"/>
      <c r="E305" s="958"/>
    </row>
    <row r="306" spans="1:14">
      <c r="A306" s="165">
        <v>2</v>
      </c>
      <c r="B306" s="173" t="s">
        <v>750</v>
      </c>
      <c r="C306" s="173">
        <v>2</v>
      </c>
      <c r="D306" s="957"/>
      <c r="E306" s="958"/>
    </row>
    <row r="307" spans="1:14">
      <c r="A307" s="165">
        <v>3</v>
      </c>
      <c r="B307" s="172" t="s">
        <v>734</v>
      </c>
      <c r="C307" s="173">
        <v>96</v>
      </c>
      <c r="D307" s="957"/>
      <c r="E307" s="958"/>
    </row>
    <row r="308" spans="1:14">
      <c r="A308" s="165">
        <v>4</v>
      </c>
      <c r="B308" s="172" t="s">
        <v>735</v>
      </c>
      <c r="C308" s="173">
        <v>117</v>
      </c>
      <c r="D308" s="970"/>
      <c r="E308" s="954"/>
    </row>
    <row r="309" spans="1:14">
      <c r="A309" s="165">
        <v>5</v>
      </c>
      <c r="B309" s="172" t="s">
        <v>729</v>
      </c>
      <c r="C309" s="173">
        <v>7</v>
      </c>
      <c r="D309" s="970"/>
      <c r="E309" s="954"/>
    </row>
    <row r="310" spans="1:14">
      <c r="A310" s="168">
        <v>6</v>
      </c>
      <c r="B310" s="174" t="s">
        <v>736</v>
      </c>
      <c r="C310" s="175">
        <v>5</v>
      </c>
      <c r="D310" s="959"/>
      <c r="E310" s="960"/>
    </row>
    <row r="311" spans="1:14">
      <c r="B311" s="35"/>
    </row>
    <row r="312" spans="1:14">
      <c r="B312" s="35"/>
    </row>
    <row r="313" spans="1:14">
      <c r="A313" s="64" t="s">
        <v>737</v>
      </c>
      <c r="B313" s="35"/>
      <c r="H313" s="35"/>
      <c r="I313" s="194"/>
      <c r="J313" s="35"/>
      <c r="K313" s="35"/>
      <c r="L313" s="35"/>
      <c r="M313" s="194"/>
      <c r="N313" s="35"/>
    </row>
    <row r="314" spans="1:14">
      <c r="A314" s="64" t="s">
        <v>738</v>
      </c>
      <c r="B314" s="35"/>
    </row>
    <row r="315" spans="1:14">
      <c r="A315" s="64" t="s">
        <v>739</v>
      </c>
      <c r="B315" s="35"/>
      <c r="I315" s="64"/>
    </row>
    <row r="316" spans="1:14">
      <c r="A316" s="64" t="s">
        <v>740</v>
      </c>
      <c r="B316" s="35"/>
      <c r="I316" s="64"/>
    </row>
    <row r="317" spans="1:14">
      <c r="A317" s="163" t="s">
        <v>85</v>
      </c>
      <c r="B317" s="163" t="s">
        <v>741</v>
      </c>
      <c r="C317" s="164" t="s">
        <v>726</v>
      </c>
      <c r="D317" s="961" t="s">
        <v>165</v>
      </c>
      <c r="E317" s="962"/>
      <c r="F317" s="963"/>
    </row>
    <row r="318" spans="1:14">
      <c r="A318" s="165">
        <v>1</v>
      </c>
      <c r="B318" s="197" t="s">
        <v>742</v>
      </c>
      <c r="C318" s="173">
        <v>3</v>
      </c>
      <c r="D318" s="964"/>
      <c r="E318" s="965"/>
      <c r="F318" s="966"/>
      <c r="I318" s="64"/>
    </row>
    <row r="319" spans="1:14">
      <c r="A319" s="165">
        <v>2</v>
      </c>
      <c r="B319" s="197" t="s">
        <v>743</v>
      </c>
      <c r="C319" s="173">
        <v>219</v>
      </c>
      <c r="D319" s="964"/>
      <c r="E319" s="965"/>
      <c r="F319" s="966"/>
    </row>
    <row r="320" spans="1:14">
      <c r="A320" s="165">
        <v>3</v>
      </c>
      <c r="B320" s="197" t="s">
        <v>749</v>
      </c>
      <c r="C320" s="173">
        <v>1</v>
      </c>
      <c r="D320" s="964"/>
      <c r="E320" s="965"/>
      <c r="F320" s="966"/>
    </row>
    <row r="321" spans="1:14">
      <c r="A321" s="165">
        <v>4</v>
      </c>
      <c r="B321" s="197" t="s">
        <v>744</v>
      </c>
      <c r="C321" s="173">
        <v>9</v>
      </c>
      <c r="D321" s="964"/>
      <c r="E321" s="965"/>
      <c r="F321" s="966"/>
    </row>
    <row r="322" spans="1:14">
      <c r="A322" s="165">
        <v>5</v>
      </c>
      <c r="B322" s="198"/>
      <c r="C322" s="199"/>
      <c r="D322" s="964"/>
      <c r="E322" s="965"/>
      <c r="F322" s="966"/>
    </row>
    <row r="323" spans="1:14">
      <c r="A323" s="200">
        <v>6</v>
      </c>
      <c r="B323" s="201"/>
      <c r="C323" s="201"/>
      <c r="D323" s="964"/>
      <c r="E323" s="965"/>
      <c r="F323" s="966"/>
    </row>
    <row r="324" spans="1:14">
      <c r="A324" s="202">
        <v>7</v>
      </c>
      <c r="B324" s="203"/>
      <c r="C324" s="204"/>
      <c r="D324" s="967"/>
      <c r="E324" s="968"/>
      <c r="F324" s="969"/>
    </row>
    <row r="325" spans="1:14">
      <c r="B325" s="35"/>
    </row>
    <row r="326" spans="1:14" ht="27" customHeight="1"/>
    <row r="335" spans="1:14" ht="20.25">
      <c r="A335" s="38" t="s">
        <v>405</v>
      </c>
      <c r="B335" s="38"/>
      <c r="C335" s="38"/>
      <c r="D335" s="38"/>
      <c r="E335" s="38"/>
      <c r="F335" s="38"/>
      <c r="G335" s="38"/>
      <c r="H335" s="38"/>
      <c r="I335" s="38"/>
      <c r="J335" s="38"/>
      <c r="K335" s="38"/>
      <c r="L335" s="38"/>
      <c r="M335" s="38"/>
      <c r="N335" s="38"/>
    </row>
    <row r="336" spans="1:14" ht="21">
      <c r="A336" s="54" t="s">
        <v>684</v>
      </c>
      <c r="B336" s="133"/>
      <c r="C336" s="134"/>
      <c r="D336" s="134"/>
      <c r="E336" s="134"/>
      <c r="F336" s="134"/>
      <c r="G336" s="134"/>
      <c r="H336" s="134"/>
      <c r="I336" s="134"/>
      <c r="J336" s="134"/>
      <c r="K336" s="134"/>
      <c r="L336" s="134"/>
      <c r="M336" s="134"/>
      <c r="N336" s="134"/>
    </row>
    <row r="337" spans="1:19" ht="12.75">
      <c r="A337" s="33" t="s">
        <v>685</v>
      </c>
      <c r="B337" s="33"/>
      <c r="C337" s="42"/>
      <c r="D337" s="42"/>
      <c r="E337" s="42"/>
      <c r="F337" s="42"/>
      <c r="G337" s="42"/>
      <c r="H337" s="42"/>
      <c r="I337" s="42"/>
      <c r="J337" s="43"/>
      <c r="K337" s="43"/>
      <c r="L337" s="43"/>
      <c r="M337" s="43"/>
      <c r="N337" s="43"/>
    </row>
    <row r="338" spans="1:19" ht="12.75">
      <c r="A338" s="33" t="s">
        <v>686</v>
      </c>
      <c r="B338" s="33"/>
      <c r="C338" s="42"/>
      <c r="D338" s="42"/>
      <c r="E338" s="42"/>
      <c r="F338" s="42"/>
      <c r="G338" s="42"/>
      <c r="H338" s="42"/>
      <c r="I338" s="42"/>
      <c r="J338" s="43"/>
      <c r="K338" s="43"/>
      <c r="L338" s="43"/>
      <c r="M338" s="43"/>
      <c r="N338" s="43"/>
    </row>
    <row r="339" spans="1:19" ht="19.5" customHeight="1">
      <c r="A339" s="135" t="s">
        <v>687</v>
      </c>
      <c r="B339" s="33"/>
      <c r="C339" s="42"/>
      <c r="D339" s="42"/>
      <c r="E339" s="136"/>
      <c r="F339" s="137"/>
      <c r="G339" s="138" t="s">
        <v>688</v>
      </c>
      <c r="H339" s="138" t="s">
        <v>689</v>
      </c>
      <c r="I339" s="138" t="s">
        <v>690</v>
      </c>
      <c r="J339" s="138" t="s">
        <v>691</v>
      </c>
      <c r="K339" s="138" t="s">
        <v>692</v>
      </c>
      <c r="L339" s="33"/>
      <c r="M339" s="33"/>
      <c r="N339" s="33"/>
    </row>
    <row r="340" spans="1:19" ht="12.75">
      <c r="A340" s="139" t="s">
        <v>693</v>
      </c>
      <c r="B340" s="140" t="s">
        <v>492</v>
      </c>
      <c r="C340" s="141" t="s">
        <v>694</v>
      </c>
      <c r="D340" s="142" t="s">
        <v>695</v>
      </c>
      <c r="E340" s="136"/>
      <c r="F340" s="143" t="s">
        <v>696</v>
      </c>
      <c r="G340" s="144">
        <v>3</v>
      </c>
      <c r="H340" s="144">
        <v>2</v>
      </c>
      <c r="I340" s="144">
        <v>1</v>
      </c>
      <c r="J340" s="144">
        <v>0.2</v>
      </c>
      <c r="K340" s="176">
        <v>0.1</v>
      </c>
      <c r="L340" s="33"/>
      <c r="M340" s="33"/>
      <c r="N340" s="33"/>
    </row>
    <row r="341" spans="1:19" ht="15" customHeight="1">
      <c r="A341" s="145"/>
      <c r="B341" s="33"/>
      <c r="C341" s="145"/>
      <c r="D341" s="42"/>
      <c r="E341" s="42"/>
      <c r="F341" s="42"/>
      <c r="G341" s="42"/>
      <c r="H341" s="42"/>
      <c r="I341" s="42"/>
      <c r="J341" s="33"/>
      <c r="K341" s="33"/>
      <c r="L341" s="33"/>
      <c r="M341" s="33"/>
      <c r="N341" s="33"/>
    </row>
    <row r="342" spans="1:19" ht="15" customHeight="1">
      <c r="A342" s="947" t="s">
        <v>697</v>
      </c>
      <c r="B342" s="938" t="s">
        <v>650</v>
      </c>
      <c r="C342" s="938"/>
      <c r="D342" s="938"/>
      <c r="E342" s="938"/>
      <c r="F342" s="938"/>
      <c r="G342" s="943" t="s">
        <v>698</v>
      </c>
      <c r="H342" s="943" t="s">
        <v>699</v>
      </c>
      <c r="I342" s="938" t="s">
        <v>700</v>
      </c>
      <c r="J342" s="938" t="s">
        <v>701</v>
      </c>
      <c r="K342" s="938" t="s">
        <v>702</v>
      </c>
      <c r="L342" s="948" t="s">
        <v>551</v>
      </c>
      <c r="M342" s="948"/>
      <c r="N342" s="948"/>
    </row>
    <row r="343" spans="1:19" ht="15" customHeight="1">
      <c r="A343" s="938"/>
      <c r="B343" s="138" t="s">
        <v>658</v>
      </c>
      <c r="C343" s="138" t="s">
        <v>659</v>
      </c>
      <c r="D343" s="138" t="s">
        <v>660</v>
      </c>
      <c r="E343" s="138" t="s">
        <v>661</v>
      </c>
      <c r="F343" s="138" t="s">
        <v>662</v>
      </c>
      <c r="G343" s="944"/>
      <c r="H343" s="944"/>
      <c r="I343" s="938"/>
      <c r="J343" s="938"/>
      <c r="K343" s="938"/>
      <c r="L343" s="177" t="s">
        <v>166</v>
      </c>
      <c r="M343" s="178" t="s">
        <v>167</v>
      </c>
      <c r="N343" s="177" t="s">
        <v>342</v>
      </c>
      <c r="P343" s="179" t="s">
        <v>209</v>
      </c>
      <c r="Q343" s="195">
        <v>0</v>
      </c>
      <c r="R343" s="195">
        <v>0.36</v>
      </c>
      <c r="S343" s="195">
        <v>0.72</v>
      </c>
    </row>
    <row r="344" spans="1:19" ht="15" customHeight="1">
      <c r="A344" s="138" t="str">
        <f>CONCATENATE("测试第",ROW(A344)-ROW($A$343),"轮")</f>
        <v>测试第1轮</v>
      </c>
      <c r="B344" s="146">
        <v>0</v>
      </c>
      <c r="C344" s="146">
        <v>0</v>
      </c>
      <c r="D344" s="146">
        <v>37</v>
      </c>
      <c r="E344" s="146">
        <v>103</v>
      </c>
      <c r="F344" s="146">
        <v>3</v>
      </c>
      <c r="G344" s="147">
        <f t="shared" ref="G344:G347" si="34">I344-H344</f>
        <v>57.9</v>
      </c>
      <c r="H344" s="148">
        <v>0</v>
      </c>
      <c r="I344" s="147">
        <f t="shared" ref="I344:I350" si="35">B344*$G$7+C344*$H$7+D344*$I$7+E344*$J$7+F344*$K$7</f>
        <v>57.9</v>
      </c>
      <c r="J344" s="180">
        <v>66</v>
      </c>
      <c r="K344" s="181">
        <f t="shared" ref="K344:K350" si="36">I344/J344</f>
        <v>0.8772727272727272</v>
      </c>
      <c r="L344" s="182"/>
      <c r="M344" s="183"/>
      <c r="N344" s="182"/>
      <c r="P344" s="179" t="s">
        <v>211</v>
      </c>
      <c r="Q344" s="195">
        <v>2.0000000000000001E-4</v>
      </c>
      <c r="R344" s="195">
        <v>0.2</v>
      </c>
      <c r="S344" s="195">
        <v>0.39979999999999999</v>
      </c>
    </row>
    <row r="345" spans="1:19" ht="15" customHeight="1">
      <c r="A345" s="138" t="str">
        <f>CONCATENATE("测试第",ROW(A345)-ROW($A$343),"轮")</f>
        <v>测试第2轮</v>
      </c>
      <c r="B345" s="146">
        <v>0</v>
      </c>
      <c r="C345" s="146">
        <v>0</v>
      </c>
      <c r="D345" s="146">
        <v>19</v>
      </c>
      <c r="E345" s="146">
        <v>50</v>
      </c>
      <c r="F345" s="146">
        <v>2</v>
      </c>
      <c r="G345" s="147">
        <f t="shared" si="34"/>
        <v>29.2</v>
      </c>
      <c r="H345" s="148">
        <v>0</v>
      </c>
      <c r="I345" s="147">
        <f t="shared" si="35"/>
        <v>29.2</v>
      </c>
      <c r="J345" s="180">
        <v>66</v>
      </c>
      <c r="K345" s="181">
        <f t="shared" si="36"/>
        <v>0.44242424242424239</v>
      </c>
      <c r="L345" s="182"/>
      <c r="M345" s="183"/>
      <c r="N345" s="182"/>
      <c r="P345" s="184" t="s">
        <v>210</v>
      </c>
      <c r="Q345" s="196">
        <v>0</v>
      </c>
      <c r="R345" s="196">
        <v>1.2</v>
      </c>
      <c r="S345" s="196">
        <v>2.4</v>
      </c>
    </row>
    <row r="346" spans="1:19" ht="16.5">
      <c r="A346" s="138" t="str">
        <f>CONCATENATE("测试第",ROW(A346)-ROW($A$343),"轮")</f>
        <v>测试第3轮</v>
      </c>
      <c r="B346" s="146">
        <v>0</v>
      </c>
      <c r="C346" s="146">
        <v>0</v>
      </c>
      <c r="D346" s="146">
        <v>8</v>
      </c>
      <c r="E346" s="146">
        <v>8</v>
      </c>
      <c r="F346" s="146">
        <v>1</v>
      </c>
      <c r="G346" s="147">
        <f t="shared" si="34"/>
        <v>9.6999999999999993</v>
      </c>
      <c r="H346" s="148">
        <v>0</v>
      </c>
      <c r="I346" s="147">
        <f t="shared" si="35"/>
        <v>9.6999999999999993</v>
      </c>
      <c r="J346" s="180">
        <v>66</v>
      </c>
      <c r="K346" s="181">
        <f t="shared" si="36"/>
        <v>0.14696969696969697</v>
      </c>
      <c r="L346" s="182"/>
      <c r="M346" s="183"/>
      <c r="N346" s="182"/>
      <c r="P346" s="184" t="s">
        <v>212</v>
      </c>
      <c r="Q346" s="196">
        <v>2E-3</v>
      </c>
      <c r="R346" s="196">
        <v>0.92</v>
      </c>
      <c r="S346" s="196">
        <v>1.8380000000000001</v>
      </c>
    </row>
    <row r="347" spans="1:19">
      <c r="A347" s="138" t="str">
        <f>CONCATENATE("测试第",ROW(A347)-ROW($A$343),"轮")</f>
        <v>测试第4轮</v>
      </c>
      <c r="B347" s="146">
        <v>0</v>
      </c>
      <c r="C347" s="146">
        <v>0</v>
      </c>
      <c r="D347" s="146">
        <v>0</v>
      </c>
      <c r="E347" s="146">
        <v>1</v>
      </c>
      <c r="F347" s="146">
        <v>0</v>
      </c>
      <c r="G347" s="147">
        <f t="shared" si="34"/>
        <v>0.2</v>
      </c>
      <c r="H347" s="148">
        <v>0</v>
      </c>
      <c r="I347" s="147">
        <f t="shared" si="35"/>
        <v>0.2</v>
      </c>
      <c r="J347" s="180">
        <v>66</v>
      </c>
      <c r="K347" s="181">
        <f t="shared" si="36"/>
        <v>3.0303030303030303E-3</v>
      </c>
      <c r="L347" s="182"/>
      <c r="M347" s="183"/>
      <c r="N347" s="182"/>
    </row>
    <row r="348" spans="1:19" ht="12.75" customHeight="1">
      <c r="A348" s="138" t="s">
        <v>703</v>
      </c>
      <c r="B348" s="149" t="str">
        <f t="shared" ref="B348:F348" si="37">"-"</f>
        <v>-</v>
      </c>
      <c r="C348" s="149" t="str">
        <f t="shared" si="37"/>
        <v>-</v>
      </c>
      <c r="D348" s="149" t="str">
        <f t="shared" si="37"/>
        <v>-</v>
      </c>
      <c r="E348" s="149" t="str">
        <f t="shared" si="37"/>
        <v>-</v>
      </c>
      <c r="F348" s="149" t="str">
        <f t="shared" si="37"/>
        <v>-</v>
      </c>
      <c r="G348" s="150" t="s">
        <v>171</v>
      </c>
      <c r="H348" s="150" t="s">
        <v>171</v>
      </c>
      <c r="I348" s="185" t="e">
        <f t="shared" si="35"/>
        <v>#VALUE!</v>
      </c>
      <c r="J348" s="186" t="s">
        <v>171</v>
      </c>
      <c r="K348" s="187" t="e">
        <f t="shared" si="36"/>
        <v>#VALUE!</v>
      </c>
      <c r="L348" s="188">
        <f>$L$15</f>
        <v>0</v>
      </c>
      <c r="M348" s="188">
        <f>$M$15</f>
        <v>0</v>
      </c>
      <c r="N348" s="188">
        <f>$N$15</f>
        <v>0</v>
      </c>
    </row>
    <row r="349" spans="1:19" ht="12.75" customHeight="1">
      <c r="A349" s="138" t="s">
        <v>704</v>
      </c>
      <c r="B349" s="151">
        <f t="shared" ref="B349:H349" si="38">SUM(B344:B348)</f>
        <v>0</v>
      </c>
      <c r="C349" s="151">
        <f t="shared" si="38"/>
        <v>0</v>
      </c>
      <c r="D349" s="151">
        <f t="shared" si="38"/>
        <v>64</v>
      </c>
      <c r="E349" s="151">
        <f t="shared" si="38"/>
        <v>162</v>
      </c>
      <c r="F349" s="151">
        <f t="shared" si="38"/>
        <v>6</v>
      </c>
      <c r="G349" s="147">
        <f t="shared" si="38"/>
        <v>97</v>
      </c>
      <c r="H349" s="147">
        <f t="shared" si="38"/>
        <v>0</v>
      </c>
      <c r="I349" s="147">
        <f t="shared" si="35"/>
        <v>97</v>
      </c>
      <c r="J349" s="189">
        <f>规模!C109</f>
        <v>0</v>
      </c>
      <c r="K349" s="181" t="e">
        <f t="shared" si="36"/>
        <v>#DIV/0!</v>
      </c>
      <c r="L349" s="182"/>
      <c r="M349" s="183"/>
      <c r="N349" s="182"/>
    </row>
    <row r="350" spans="1:19">
      <c r="A350" s="138" t="s">
        <v>548</v>
      </c>
      <c r="B350" s="146"/>
      <c r="C350" s="146"/>
      <c r="D350" s="146"/>
      <c r="E350" s="146"/>
      <c r="F350" s="146"/>
      <c r="G350" s="146"/>
      <c r="H350" s="146"/>
      <c r="I350" s="147">
        <f t="shared" si="35"/>
        <v>0</v>
      </c>
      <c r="J350" s="189">
        <f>规模!C109</f>
        <v>0</v>
      </c>
      <c r="K350" s="181" t="e">
        <f t="shared" si="36"/>
        <v>#DIV/0!</v>
      </c>
      <c r="L350" s="182"/>
      <c r="M350" s="183"/>
      <c r="N350" s="182"/>
    </row>
    <row r="351" spans="1:19" ht="12.75" customHeight="1">
      <c r="A351" s="152" t="s">
        <v>705</v>
      </c>
      <c r="B351" s="153" t="s">
        <v>171</v>
      </c>
      <c r="C351" s="153" t="s">
        <v>171</v>
      </c>
      <c r="D351" s="153" t="s">
        <v>171</v>
      </c>
      <c r="E351" s="153" t="s">
        <v>171</v>
      </c>
      <c r="F351" s="153" t="s">
        <v>171</v>
      </c>
      <c r="G351" s="153" t="s">
        <v>171</v>
      </c>
      <c r="H351" s="153" t="s">
        <v>171</v>
      </c>
      <c r="I351" s="190">
        <v>1</v>
      </c>
      <c r="J351" s="190" t="s">
        <v>171</v>
      </c>
      <c r="K351" s="191" t="e">
        <f>I351/(I349+I350+#REF!)</f>
        <v>#REF!</v>
      </c>
      <c r="L351" s="182"/>
      <c r="M351" s="183"/>
      <c r="N351" s="182"/>
    </row>
    <row r="352" spans="1:19" ht="16.5" customHeight="1"/>
    <row r="353" spans="1:15" ht="23.1" customHeight="1"/>
    <row r="354" spans="1:15">
      <c r="L354" s="192"/>
      <c r="M354" s="192"/>
      <c r="N354" s="192"/>
    </row>
    <row r="355" spans="1:15" ht="15" customHeight="1">
      <c r="L355" s="192"/>
      <c r="M355" s="192"/>
      <c r="N355" s="192"/>
    </row>
    <row r="356" spans="1:15" ht="12" customHeight="1"/>
    <row r="357" spans="1:15" ht="24.95" customHeight="1"/>
    <row r="358" spans="1:15" ht="18" customHeight="1"/>
    <row r="360" spans="1:15" ht="23.1" customHeight="1"/>
    <row r="361" spans="1:15" ht="23.1" customHeight="1"/>
    <row r="362" spans="1:15" ht="23.1" customHeight="1"/>
    <row r="363" spans="1:15" ht="23.1" customHeight="1"/>
    <row r="364" spans="1:15" ht="23.1" customHeight="1"/>
    <row r="365" spans="1:15" ht="23.1" customHeight="1">
      <c r="A365" s="63" t="s">
        <v>706</v>
      </c>
      <c r="B365" s="55"/>
      <c r="G365" s="63" t="s">
        <v>707</v>
      </c>
      <c r="H365" s="87"/>
      <c r="I365" s="55"/>
      <c r="J365" s="55"/>
    </row>
    <row r="366" spans="1:15" ht="23.1" customHeight="1">
      <c r="A366" s="64" t="s">
        <v>708</v>
      </c>
      <c r="G366" s="64" t="s">
        <v>709</v>
      </c>
    </row>
    <row r="367" spans="1:15" ht="30" customHeight="1">
      <c r="A367" s="154" t="s">
        <v>710</v>
      </c>
      <c r="F367" s="155"/>
      <c r="G367" s="154" t="s">
        <v>711</v>
      </c>
      <c r="H367" s="64"/>
      <c r="M367" s="155"/>
      <c r="N367" s="155"/>
    </row>
    <row r="368" spans="1:15" ht="33.950000000000003" customHeight="1">
      <c r="A368" s="971" t="s">
        <v>712</v>
      </c>
      <c r="B368" s="156" t="s">
        <v>713</v>
      </c>
      <c r="C368" s="157">
        <v>2</v>
      </c>
      <c r="D368" s="973" t="s">
        <v>714</v>
      </c>
      <c r="E368" s="975">
        <f>1-(C368/C369)</f>
        <v>0.99687499999999996</v>
      </c>
      <c r="F368" s="155"/>
      <c r="G368" s="977" t="s">
        <v>715</v>
      </c>
      <c r="H368" s="980" t="s">
        <v>716</v>
      </c>
      <c r="I368" s="983" t="s">
        <v>717</v>
      </c>
      <c r="J368" s="984"/>
      <c r="K368" s="982" t="s">
        <v>165</v>
      </c>
      <c r="M368" s="155"/>
      <c r="N368" s="155"/>
      <c r="O368" s="35"/>
    </row>
    <row r="369" spans="1:15" ht="23.1" customHeight="1">
      <c r="A369" s="972"/>
      <c r="B369" s="158" t="s">
        <v>718</v>
      </c>
      <c r="C369" s="159">
        <v>640</v>
      </c>
      <c r="D369" s="974"/>
      <c r="E369" s="976"/>
      <c r="G369" s="978"/>
      <c r="H369" s="981"/>
      <c r="I369" s="985"/>
      <c r="J369" s="986"/>
      <c r="K369" s="982"/>
      <c r="O369" s="35"/>
    </row>
    <row r="370" spans="1:15" ht="23.1" customHeight="1">
      <c r="G370" s="979"/>
      <c r="H370" s="160">
        <v>4</v>
      </c>
      <c r="I370" s="949">
        <v>4</v>
      </c>
      <c r="J370" s="950"/>
      <c r="K370" s="193"/>
      <c r="O370" s="35"/>
    </row>
    <row r="371" spans="1:15" ht="23.1" customHeight="1">
      <c r="A371" s="971" t="s">
        <v>719</v>
      </c>
      <c r="B371" s="156" t="s">
        <v>720</v>
      </c>
      <c r="C371" s="157">
        <v>4</v>
      </c>
      <c r="D371" s="973" t="s">
        <v>714</v>
      </c>
      <c r="E371" s="975">
        <f>1-(C371/C372)</f>
        <v>0</v>
      </c>
      <c r="G371" s="161"/>
      <c r="H371" s="162"/>
      <c r="I371" s="162"/>
      <c r="J371" s="162"/>
      <c r="K371" s="127"/>
      <c r="O371" s="35"/>
    </row>
    <row r="372" spans="1:15">
      <c r="A372" s="972"/>
      <c r="B372" s="158" t="s">
        <v>721</v>
      </c>
      <c r="C372" s="159">
        <v>4</v>
      </c>
      <c r="D372" s="974"/>
      <c r="E372" s="976"/>
      <c r="G372" s="161"/>
      <c r="H372" s="162"/>
      <c r="I372" s="162"/>
      <c r="J372" s="162"/>
      <c r="K372" s="127"/>
    </row>
    <row r="373" spans="1:15">
      <c r="G373" s="161"/>
      <c r="H373" s="162"/>
      <c r="I373" s="162"/>
      <c r="J373" s="162"/>
      <c r="K373" s="127"/>
    </row>
    <row r="374" spans="1:15">
      <c r="A374" s="63" t="s">
        <v>722</v>
      </c>
      <c r="B374" s="55"/>
    </row>
    <row r="375" spans="1:15" ht="23.1" customHeight="1">
      <c r="A375" s="64" t="s">
        <v>723</v>
      </c>
    </row>
    <row r="376" spans="1:15" ht="23.1" customHeight="1">
      <c r="A376" s="154" t="s">
        <v>724</v>
      </c>
    </row>
    <row r="377" spans="1:15" ht="23.1" customHeight="1"/>
    <row r="378" spans="1:15" ht="23.1" customHeight="1">
      <c r="A378" s="163" t="s">
        <v>85</v>
      </c>
      <c r="B378" s="164" t="s">
        <v>725</v>
      </c>
      <c r="C378" s="164" t="s">
        <v>726</v>
      </c>
      <c r="D378" s="951" t="s">
        <v>165</v>
      </c>
      <c r="E378" s="952"/>
    </row>
    <row r="379" spans="1:15" ht="23.1" customHeight="1">
      <c r="A379" s="165">
        <v>1</v>
      </c>
      <c r="B379" s="166" t="s">
        <v>560</v>
      </c>
      <c r="C379" s="167">
        <v>18</v>
      </c>
      <c r="D379" s="953"/>
      <c r="E379" s="954"/>
    </row>
    <row r="380" spans="1:15" ht="23.1" customHeight="1">
      <c r="A380" s="165">
        <v>2</v>
      </c>
      <c r="B380" s="166" t="s">
        <v>561</v>
      </c>
      <c r="C380" s="167">
        <v>6</v>
      </c>
      <c r="D380" s="953"/>
      <c r="E380" s="954"/>
    </row>
    <row r="381" spans="1:15" ht="23.1" customHeight="1">
      <c r="A381" s="165">
        <v>3</v>
      </c>
      <c r="B381" s="166" t="s">
        <v>727</v>
      </c>
      <c r="C381" s="167">
        <v>149</v>
      </c>
      <c r="D381" s="953"/>
      <c r="E381" s="954"/>
    </row>
    <row r="382" spans="1:15" ht="23.1" customHeight="1">
      <c r="A382" s="165">
        <v>4</v>
      </c>
      <c r="B382" s="166" t="s">
        <v>750</v>
      </c>
      <c r="C382" s="167">
        <v>2</v>
      </c>
      <c r="D382" s="953"/>
      <c r="E382" s="954"/>
    </row>
    <row r="383" spans="1:15" ht="23.1" customHeight="1">
      <c r="A383" s="165">
        <v>5</v>
      </c>
      <c r="B383" s="166" t="s">
        <v>728</v>
      </c>
      <c r="C383" s="167">
        <v>2</v>
      </c>
      <c r="D383" s="953"/>
      <c r="E383" s="954"/>
    </row>
    <row r="384" spans="1:15" ht="23.1" customHeight="1">
      <c r="A384" s="168">
        <v>6</v>
      </c>
      <c r="B384" s="169" t="s">
        <v>729</v>
      </c>
      <c r="C384" s="170">
        <v>55</v>
      </c>
      <c r="D384" s="955"/>
      <c r="E384" s="956"/>
    </row>
    <row r="385" spans="1:14">
      <c r="B385" s="35"/>
    </row>
    <row r="386" spans="1:14">
      <c r="B386" s="35"/>
    </row>
    <row r="387" spans="1:14">
      <c r="A387" s="63" t="s">
        <v>730</v>
      </c>
      <c r="B387" s="171"/>
    </row>
    <row r="388" spans="1:14" ht="20.25" customHeight="1">
      <c r="A388" s="64" t="s">
        <v>731</v>
      </c>
      <c r="B388" s="35"/>
    </row>
    <row r="389" spans="1:14">
      <c r="A389" s="154" t="s">
        <v>724</v>
      </c>
      <c r="B389" s="35"/>
    </row>
    <row r="390" spans="1:14">
      <c r="A390" s="163" t="s">
        <v>85</v>
      </c>
      <c r="B390" s="163" t="s">
        <v>732</v>
      </c>
      <c r="C390" s="164" t="s">
        <v>726</v>
      </c>
      <c r="D390" s="951" t="s">
        <v>165</v>
      </c>
      <c r="E390" s="952"/>
    </row>
    <row r="391" spans="1:14">
      <c r="A391" s="165">
        <v>1</v>
      </c>
      <c r="B391" s="172" t="s">
        <v>733</v>
      </c>
      <c r="C391" s="37">
        <v>5</v>
      </c>
      <c r="D391" s="957"/>
      <c r="E391" s="958"/>
    </row>
    <row r="392" spans="1:14">
      <c r="A392" s="165">
        <v>2</v>
      </c>
      <c r="B392" s="173" t="s">
        <v>750</v>
      </c>
      <c r="C392" s="173">
        <v>2</v>
      </c>
      <c r="D392" s="957"/>
      <c r="E392" s="958"/>
    </row>
    <row r="393" spans="1:14">
      <c r="A393" s="165">
        <v>3</v>
      </c>
      <c r="B393" s="172" t="s">
        <v>734</v>
      </c>
      <c r="C393" s="173">
        <v>96</v>
      </c>
      <c r="D393" s="957"/>
      <c r="E393" s="958"/>
    </row>
    <row r="394" spans="1:14">
      <c r="A394" s="165">
        <v>4</v>
      </c>
      <c r="B394" s="172" t="s">
        <v>735</v>
      </c>
      <c r="C394" s="173">
        <v>117</v>
      </c>
      <c r="D394" s="970"/>
      <c r="E394" s="954"/>
    </row>
    <row r="395" spans="1:14">
      <c r="A395" s="165">
        <v>5</v>
      </c>
      <c r="B395" s="172" t="s">
        <v>729</v>
      </c>
      <c r="C395" s="173">
        <v>7</v>
      </c>
      <c r="D395" s="970"/>
      <c r="E395" s="954"/>
    </row>
    <row r="396" spans="1:14">
      <c r="A396" s="168">
        <v>6</v>
      </c>
      <c r="B396" s="174" t="s">
        <v>736</v>
      </c>
      <c r="C396" s="175">
        <v>5</v>
      </c>
      <c r="D396" s="959"/>
      <c r="E396" s="960"/>
    </row>
    <row r="397" spans="1:14">
      <c r="B397" s="35"/>
    </row>
    <row r="398" spans="1:14">
      <c r="B398" s="35"/>
    </row>
    <row r="399" spans="1:14">
      <c r="A399" s="64" t="s">
        <v>737</v>
      </c>
      <c r="B399" s="35"/>
      <c r="H399" s="35"/>
      <c r="I399" s="194"/>
      <c r="J399" s="35"/>
      <c r="K399" s="35"/>
      <c r="L399" s="35"/>
      <c r="M399" s="194"/>
      <c r="N399" s="35"/>
    </row>
    <row r="400" spans="1:14">
      <c r="A400" s="64" t="s">
        <v>738</v>
      </c>
      <c r="B400" s="35"/>
    </row>
    <row r="401" spans="1:9">
      <c r="A401" s="64" t="s">
        <v>739</v>
      </c>
      <c r="B401" s="35"/>
      <c r="I401" s="64"/>
    </row>
    <row r="402" spans="1:9">
      <c r="A402" s="64" t="s">
        <v>740</v>
      </c>
      <c r="B402" s="35"/>
      <c r="I402" s="64"/>
    </row>
    <row r="403" spans="1:9">
      <c r="A403" s="163" t="s">
        <v>85</v>
      </c>
      <c r="B403" s="163" t="s">
        <v>741</v>
      </c>
      <c r="C403" s="164" t="s">
        <v>726</v>
      </c>
      <c r="D403" s="961" t="s">
        <v>165</v>
      </c>
      <c r="E403" s="962"/>
      <c r="F403" s="963"/>
    </row>
    <row r="404" spans="1:9">
      <c r="A404" s="165">
        <v>1</v>
      </c>
      <c r="B404" s="197" t="s">
        <v>742</v>
      </c>
      <c r="C404" s="173">
        <v>3</v>
      </c>
      <c r="D404" s="964"/>
      <c r="E404" s="965"/>
      <c r="F404" s="966"/>
      <c r="I404" s="64"/>
    </row>
    <row r="405" spans="1:9">
      <c r="A405" s="165">
        <v>2</v>
      </c>
      <c r="B405" s="197" t="s">
        <v>743</v>
      </c>
      <c r="C405" s="173">
        <v>219</v>
      </c>
      <c r="D405" s="964"/>
      <c r="E405" s="965"/>
      <c r="F405" s="966"/>
    </row>
    <row r="406" spans="1:9">
      <c r="A406" s="165">
        <v>3</v>
      </c>
      <c r="B406" s="197" t="s">
        <v>749</v>
      </c>
      <c r="C406" s="173">
        <v>1</v>
      </c>
      <c r="D406" s="964"/>
      <c r="E406" s="965"/>
      <c r="F406" s="966"/>
    </row>
    <row r="407" spans="1:9">
      <c r="A407" s="165">
        <v>4</v>
      </c>
      <c r="B407" s="197" t="s">
        <v>744</v>
      </c>
      <c r="C407" s="173">
        <v>9</v>
      </c>
      <c r="D407" s="964"/>
      <c r="E407" s="965"/>
      <c r="F407" s="966"/>
    </row>
    <row r="408" spans="1:9">
      <c r="A408" s="165">
        <v>5</v>
      </c>
      <c r="B408" s="198"/>
      <c r="C408" s="199"/>
      <c r="D408" s="964"/>
      <c r="E408" s="965"/>
      <c r="F408" s="966"/>
    </row>
    <row r="409" spans="1:9">
      <c r="A409" s="200">
        <v>6</v>
      </c>
      <c r="B409" s="201"/>
      <c r="C409" s="201"/>
      <c r="D409" s="964"/>
      <c r="E409" s="965"/>
      <c r="F409" s="966"/>
    </row>
    <row r="410" spans="1:9">
      <c r="A410" s="202">
        <v>7</v>
      </c>
      <c r="B410" s="203"/>
      <c r="C410" s="204"/>
      <c r="D410" s="967"/>
      <c r="E410" s="968"/>
      <c r="F410" s="969"/>
    </row>
    <row r="411" spans="1:9">
      <c r="B411" s="35"/>
    </row>
    <row r="412" spans="1:9" ht="27" customHeight="1"/>
    <row r="421" spans="1:19" ht="20.25">
      <c r="A421" s="38" t="s">
        <v>406</v>
      </c>
      <c r="B421" s="38"/>
      <c r="C421" s="38"/>
      <c r="D421" s="38"/>
      <c r="E421" s="38"/>
      <c r="F421" s="38"/>
      <c r="G421" s="38"/>
      <c r="H421" s="38"/>
      <c r="I421" s="38"/>
      <c r="J421" s="38"/>
      <c r="K421" s="38"/>
      <c r="L421" s="38"/>
      <c r="M421" s="38"/>
      <c r="N421" s="38"/>
    </row>
    <row r="422" spans="1:19" ht="21">
      <c r="A422" s="54" t="s">
        <v>684</v>
      </c>
      <c r="B422" s="133"/>
      <c r="C422" s="134"/>
      <c r="D422" s="134"/>
      <c r="E422" s="134"/>
      <c r="F422" s="134"/>
      <c r="G422" s="134"/>
      <c r="H422" s="134"/>
      <c r="I422" s="134"/>
      <c r="J422" s="134"/>
      <c r="K422" s="134"/>
      <c r="L422" s="134"/>
      <c r="M422" s="134"/>
      <c r="N422" s="134"/>
    </row>
    <row r="423" spans="1:19" ht="12.75">
      <c r="A423" s="33" t="s">
        <v>685</v>
      </c>
      <c r="B423" s="33"/>
      <c r="C423" s="42"/>
      <c r="D423" s="42"/>
      <c r="E423" s="42"/>
      <c r="F423" s="42"/>
      <c r="G423" s="42"/>
      <c r="H423" s="42"/>
      <c r="I423" s="42"/>
      <c r="J423" s="43"/>
      <c r="K423" s="43"/>
      <c r="L423" s="43"/>
      <c r="M423" s="43"/>
      <c r="N423" s="43"/>
    </row>
    <row r="424" spans="1:19" ht="12.75">
      <c r="A424" s="33" t="s">
        <v>686</v>
      </c>
      <c r="B424" s="33"/>
      <c r="C424" s="42"/>
      <c r="D424" s="42"/>
      <c r="E424" s="42"/>
      <c r="F424" s="42"/>
      <c r="G424" s="42"/>
      <c r="H424" s="42"/>
      <c r="I424" s="42"/>
      <c r="J424" s="43"/>
      <c r="K424" s="43"/>
      <c r="L424" s="43"/>
      <c r="M424" s="43"/>
      <c r="N424" s="43"/>
    </row>
    <row r="425" spans="1:19" ht="19.5" customHeight="1">
      <c r="A425" s="135" t="s">
        <v>687</v>
      </c>
      <c r="B425" s="33"/>
      <c r="C425" s="42"/>
      <c r="D425" s="42"/>
      <c r="E425" s="136"/>
      <c r="F425" s="137"/>
      <c r="G425" s="138" t="s">
        <v>688</v>
      </c>
      <c r="H425" s="138" t="s">
        <v>689</v>
      </c>
      <c r="I425" s="138" t="s">
        <v>690</v>
      </c>
      <c r="J425" s="138" t="s">
        <v>691</v>
      </c>
      <c r="K425" s="138" t="s">
        <v>692</v>
      </c>
      <c r="L425" s="33"/>
      <c r="M425" s="33"/>
      <c r="N425" s="33"/>
    </row>
    <row r="426" spans="1:19" ht="12.75">
      <c r="A426" s="139" t="s">
        <v>693</v>
      </c>
      <c r="B426" s="140" t="s">
        <v>492</v>
      </c>
      <c r="C426" s="141" t="s">
        <v>694</v>
      </c>
      <c r="D426" s="142" t="s">
        <v>695</v>
      </c>
      <c r="E426" s="136"/>
      <c r="F426" s="143" t="s">
        <v>696</v>
      </c>
      <c r="G426" s="144">
        <v>3</v>
      </c>
      <c r="H426" s="144">
        <v>2</v>
      </c>
      <c r="I426" s="144">
        <v>1</v>
      </c>
      <c r="J426" s="144">
        <v>0.2</v>
      </c>
      <c r="K426" s="176">
        <v>0.1</v>
      </c>
      <c r="L426" s="33"/>
      <c r="M426" s="33"/>
      <c r="N426" s="33"/>
    </row>
    <row r="427" spans="1:19" ht="15" customHeight="1">
      <c r="A427" s="145"/>
      <c r="B427" s="33"/>
      <c r="C427" s="145"/>
      <c r="D427" s="42"/>
      <c r="E427" s="42"/>
      <c r="F427" s="42"/>
      <c r="G427" s="42"/>
      <c r="H427" s="42"/>
      <c r="I427" s="42"/>
      <c r="J427" s="33"/>
      <c r="K427" s="33"/>
      <c r="L427" s="33"/>
      <c r="M427" s="33"/>
      <c r="N427" s="33"/>
    </row>
    <row r="428" spans="1:19" ht="15" customHeight="1">
      <c r="A428" s="947" t="s">
        <v>697</v>
      </c>
      <c r="B428" s="938" t="s">
        <v>650</v>
      </c>
      <c r="C428" s="938"/>
      <c r="D428" s="938"/>
      <c r="E428" s="938"/>
      <c r="F428" s="938"/>
      <c r="G428" s="943" t="s">
        <v>698</v>
      </c>
      <c r="H428" s="943" t="s">
        <v>699</v>
      </c>
      <c r="I428" s="938" t="s">
        <v>700</v>
      </c>
      <c r="J428" s="938" t="s">
        <v>701</v>
      </c>
      <c r="K428" s="938" t="s">
        <v>702</v>
      </c>
      <c r="L428" s="948" t="s">
        <v>551</v>
      </c>
      <c r="M428" s="948"/>
      <c r="N428" s="948"/>
    </row>
    <row r="429" spans="1:19" ht="15" customHeight="1">
      <c r="A429" s="938"/>
      <c r="B429" s="138" t="s">
        <v>658</v>
      </c>
      <c r="C429" s="138" t="s">
        <v>659</v>
      </c>
      <c r="D429" s="138" t="s">
        <v>660</v>
      </c>
      <c r="E429" s="138" t="s">
        <v>661</v>
      </c>
      <c r="F429" s="138" t="s">
        <v>662</v>
      </c>
      <c r="G429" s="944"/>
      <c r="H429" s="944"/>
      <c r="I429" s="938"/>
      <c r="J429" s="938"/>
      <c r="K429" s="938"/>
      <c r="L429" s="177" t="s">
        <v>166</v>
      </c>
      <c r="M429" s="178" t="s">
        <v>167</v>
      </c>
      <c r="N429" s="177" t="s">
        <v>342</v>
      </c>
      <c r="P429" s="179" t="s">
        <v>209</v>
      </c>
      <c r="Q429" s="195">
        <v>0</v>
      </c>
      <c r="R429" s="195">
        <v>0.36</v>
      </c>
      <c r="S429" s="195">
        <v>0.72</v>
      </c>
    </row>
    <row r="430" spans="1:19" ht="15" customHeight="1">
      <c r="A430" s="138" t="str">
        <f>CONCATENATE("测试第",ROW(A430)-ROW($A$429),"轮")</f>
        <v>测试第1轮</v>
      </c>
      <c r="B430" s="146">
        <v>0</v>
      </c>
      <c r="C430" s="146">
        <v>0</v>
      </c>
      <c r="D430" s="146">
        <v>37</v>
      </c>
      <c r="E430" s="146">
        <v>103</v>
      </c>
      <c r="F430" s="146">
        <v>3</v>
      </c>
      <c r="G430" s="147">
        <f t="shared" ref="G430:G433" si="39">I430-H430</f>
        <v>57.9</v>
      </c>
      <c r="H430" s="148">
        <v>0</v>
      </c>
      <c r="I430" s="147">
        <f t="shared" ref="I430:I436" si="40">B430*$G$7+C430*$H$7+D430*$I$7+E430*$J$7+F430*$K$7</f>
        <v>57.9</v>
      </c>
      <c r="J430" s="180">
        <v>66</v>
      </c>
      <c r="K430" s="181">
        <f t="shared" ref="K430:K436" si="41">I430/J430</f>
        <v>0.8772727272727272</v>
      </c>
      <c r="L430" s="182"/>
      <c r="M430" s="183"/>
      <c r="N430" s="182"/>
      <c r="P430" s="179" t="s">
        <v>211</v>
      </c>
      <c r="Q430" s="195">
        <v>2.0000000000000001E-4</v>
      </c>
      <c r="R430" s="195">
        <v>0.2</v>
      </c>
      <c r="S430" s="195">
        <v>0.39979999999999999</v>
      </c>
    </row>
    <row r="431" spans="1:19" ht="15" customHeight="1">
      <c r="A431" s="138" t="str">
        <f>CONCATENATE("测试第",ROW(A431)-ROW($A$429),"轮")</f>
        <v>测试第2轮</v>
      </c>
      <c r="B431" s="146">
        <v>0</v>
      </c>
      <c r="C431" s="146">
        <v>0</v>
      </c>
      <c r="D431" s="146">
        <v>19</v>
      </c>
      <c r="E431" s="146">
        <v>50</v>
      </c>
      <c r="F431" s="146">
        <v>2</v>
      </c>
      <c r="G431" s="147">
        <f t="shared" si="39"/>
        <v>29.2</v>
      </c>
      <c r="H431" s="148">
        <v>0</v>
      </c>
      <c r="I431" s="147">
        <f t="shared" si="40"/>
        <v>29.2</v>
      </c>
      <c r="J431" s="180">
        <v>66</v>
      </c>
      <c r="K431" s="181">
        <f t="shared" si="41"/>
        <v>0.44242424242424239</v>
      </c>
      <c r="L431" s="182"/>
      <c r="M431" s="183"/>
      <c r="N431" s="182"/>
      <c r="P431" s="184" t="s">
        <v>210</v>
      </c>
      <c r="Q431" s="196">
        <v>0</v>
      </c>
      <c r="R431" s="196">
        <v>1.2</v>
      </c>
      <c r="S431" s="196">
        <v>2.4</v>
      </c>
    </row>
    <row r="432" spans="1:19" ht="16.5">
      <c r="A432" s="138" t="str">
        <f>CONCATENATE("测试第",ROW(A432)-ROW($A$429),"轮")</f>
        <v>测试第3轮</v>
      </c>
      <c r="B432" s="146">
        <v>0</v>
      </c>
      <c r="C432" s="146">
        <v>0</v>
      </c>
      <c r="D432" s="146">
        <v>8</v>
      </c>
      <c r="E432" s="146">
        <v>8</v>
      </c>
      <c r="F432" s="146">
        <v>1</v>
      </c>
      <c r="G432" s="147">
        <f t="shared" si="39"/>
        <v>9.6999999999999993</v>
      </c>
      <c r="H432" s="148">
        <v>0</v>
      </c>
      <c r="I432" s="147">
        <f t="shared" si="40"/>
        <v>9.6999999999999993</v>
      </c>
      <c r="J432" s="180">
        <v>66</v>
      </c>
      <c r="K432" s="181">
        <f t="shared" si="41"/>
        <v>0.14696969696969697</v>
      </c>
      <c r="L432" s="182"/>
      <c r="M432" s="183"/>
      <c r="N432" s="182"/>
      <c r="P432" s="184" t="s">
        <v>212</v>
      </c>
      <c r="Q432" s="196">
        <v>2E-3</v>
      </c>
      <c r="R432" s="196">
        <v>0.92</v>
      </c>
      <c r="S432" s="196">
        <v>1.8380000000000001</v>
      </c>
    </row>
    <row r="433" spans="1:14">
      <c r="A433" s="138" t="str">
        <f>CONCATENATE("测试第",ROW(A433)-ROW($A$429),"轮")</f>
        <v>测试第4轮</v>
      </c>
      <c r="B433" s="146">
        <v>0</v>
      </c>
      <c r="C433" s="146">
        <v>0</v>
      </c>
      <c r="D433" s="146">
        <v>0</v>
      </c>
      <c r="E433" s="146">
        <v>1</v>
      </c>
      <c r="F433" s="146">
        <v>0</v>
      </c>
      <c r="G433" s="147">
        <f t="shared" si="39"/>
        <v>0.2</v>
      </c>
      <c r="H433" s="148">
        <v>0</v>
      </c>
      <c r="I433" s="147">
        <f t="shared" si="40"/>
        <v>0.2</v>
      </c>
      <c r="J433" s="180">
        <v>66</v>
      </c>
      <c r="K433" s="181">
        <f t="shared" si="41"/>
        <v>3.0303030303030303E-3</v>
      </c>
      <c r="L433" s="182"/>
      <c r="M433" s="183"/>
      <c r="N433" s="182"/>
    </row>
    <row r="434" spans="1:14" ht="12.75" customHeight="1">
      <c r="A434" s="138" t="s">
        <v>703</v>
      </c>
      <c r="B434" s="149" t="str">
        <f t="shared" ref="B434:F434" si="42">"-"</f>
        <v>-</v>
      </c>
      <c r="C434" s="149" t="str">
        <f t="shared" si="42"/>
        <v>-</v>
      </c>
      <c r="D434" s="149" t="str">
        <f t="shared" si="42"/>
        <v>-</v>
      </c>
      <c r="E434" s="149" t="str">
        <f t="shared" si="42"/>
        <v>-</v>
      </c>
      <c r="F434" s="149" t="str">
        <f t="shared" si="42"/>
        <v>-</v>
      </c>
      <c r="G434" s="150" t="s">
        <v>171</v>
      </c>
      <c r="H434" s="150" t="s">
        <v>171</v>
      </c>
      <c r="I434" s="185" t="e">
        <f t="shared" si="40"/>
        <v>#VALUE!</v>
      </c>
      <c r="J434" s="186" t="s">
        <v>171</v>
      </c>
      <c r="K434" s="187" t="e">
        <f t="shared" si="41"/>
        <v>#VALUE!</v>
      </c>
      <c r="L434" s="188">
        <f>$L$15</f>
        <v>0</v>
      </c>
      <c r="M434" s="188">
        <f>$M$15</f>
        <v>0</v>
      </c>
      <c r="N434" s="188">
        <f>$N$15</f>
        <v>0</v>
      </c>
    </row>
    <row r="435" spans="1:14" ht="12.75" customHeight="1">
      <c r="A435" s="138" t="s">
        <v>704</v>
      </c>
      <c r="B435" s="151">
        <f t="shared" ref="B435:H435" si="43">SUM(B430:B434)</f>
        <v>0</v>
      </c>
      <c r="C435" s="151">
        <f t="shared" si="43"/>
        <v>0</v>
      </c>
      <c r="D435" s="151">
        <f t="shared" si="43"/>
        <v>64</v>
      </c>
      <c r="E435" s="151">
        <f t="shared" si="43"/>
        <v>162</v>
      </c>
      <c r="F435" s="151">
        <f t="shared" si="43"/>
        <v>6</v>
      </c>
      <c r="G435" s="147">
        <f t="shared" si="43"/>
        <v>97</v>
      </c>
      <c r="H435" s="147">
        <f t="shared" si="43"/>
        <v>0</v>
      </c>
      <c r="I435" s="147">
        <f t="shared" si="40"/>
        <v>97</v>
      </c>
      <c r="J435" s="189">
        <f>规模!C195</f>
        <v>0</v>
      </c>
      <c r="K435" s="181" t="e">
        <f t="shared" si="41"/>
        <v>#DIV/0!</v>
      </c>
      <c r="L435" s="182"/>
      <c r="M435" s="183"/>
      <c r="N435" s="182"/>
    </row>
    <row r="436" spans="1:14">
      <c r="A436" s="138" t="s">
        <v>548</v>
      </c>
      <c r="B436" s="146"/>
      <c r="C436" s="146"/>
      <c r="D436" s="146"/>
      <c r="E436" s="146"/>
      <c r="F436" s="146"/>
      <c r="G436" s="146"/>
      <c r="H436" s="146"/>
      <c r="I436" s="147">
        <f t="shared" si="40"/>
        <v>0</v>
      </c>
      <c r="J436" s="189">
        <f>规模!C195</f>
        <v>0</v>
      </c>
      <c r="K436" s="181" t="e">
        <f t="shared" si="41"/>
        <v>#DIV/0!</v>
      </c>
      <c r="L436" s="182"/>
      <c r="M436" s="183"/>
      <c r="N436" s="182"/>
    </row>
    <row r="437" spans="1:14" ht="12.75" customHeight="1">
      <c r="A437" s="152" t="s">
        <v>705</v>
      </c>
      <c r="B437" s="153" t="s">
        <v>171</v>
      </c>
      <c r="C437" s="153" t="s">
        <v>171</v>
      </c>
      <c r="D437" s="153" t="s">
        <v>171</v>
      </c>
      <c r="E437" s="153" t="s">
        <v>171</v>
      </c>
      <c r="F437" s="153" t="s">
        <v>171</v>
      </c>
      <c r="G437" s="153" t="s">
        <v>171</v>
      </c>
      <c r="H437" s="153" t="s">
        <v>171</v>
      </c>
      <c r="I437" s="190"/>
      <c r="J437" s="190" t="s">
        <v>171</v>
      </c>
      <c r="K437" s="191" t="e">
        <f>I437/(I435+I436+#REF!)</f>
        <v>#REF!</v>
      </c>
      <c r="L437" s="182"/>
      <c r="M437" s="183"/>
      <c r="N437" s="182"/>
    </row>
    <row r="438" spans="1:14" ht="16.5" customHeight="1"/>
    <row r="439" spans="1:14" ht="23.1" customHeight="1"/>
    <row r="440" spans="1:14">
      <c r="L440" s="192"/>
      <c r="M440" s="192"/>
      <c r="N440" s="192"/>
    </row>
    <row r="441" spans="1:14" ht="15" customHeight="1">
      <c r="L441" s="192"/>
      <c r="M441" s="192"/>
      <c r="N441" s="192"/>
    </row>
    <row r="442" spans="1:14" ht="12" customHeight="1"/>
    <row r="443" spans="1:14" ht="24.95" customHeight="1"/>
    <row r="444" spans="1:14" ht="18" customHeight="1"/>
    <row r="446" spans="1:14" ht="23.1" customHeight="1"/>
    <row r="447" spans="1:14" ht="23.1" customHeight="1"/>
    <row r="448" spans="1:14" ht="23.1" customHeight="1"/>
    <row r="449" spans="1:15" ht="23.1" customHeight="1"/>
    <row r="450" spans="1:15" ht="23.1" customHeight="1"/>
    <row r="451" spans="1:15" ht="23.1" customHeight="1">
      <c r="A451" s="63" t="s">
        <v>706</v>
      </c>
      <c r="B451" s="55"/>
      <c r="G451" s="63" t="s">
        <v>707</v>
      </c>
      <c r="H451" s="87"/>
      <c r="I451" s="55"/>
      <c r="J451" s="55"/>
    </row>
    <row r="452" spans="1:15" ht="23.1" customHeight="1">
      <c r="A452" s="64" t="s">
        <v>708</v>
      </c>
      <c r="G452" s="64" t="s">
        <v>709</v>
      </c>
    </row>
    <row r="453" spans="1:15" ht="30" customHeight="1">
      <c r="A453" s="154" t="s">
        <v>710</v>
      </c>
      <c r="F453" s="155"/>
      <c r="G453" s="154" t="s">
        <v>711</v>
      </c>
      <c r="H453" s="64"/>
      <c r="M453" s="155"/>
      <c r="N453" s="155"/>
    </row>
    <row r="454" spans="1:15" ht="33.950000000000003" customHeight="1">
      <c r="A454" s="971" t="s">
        <v>712</v>
      </c>
      <c r="B454" s="156" t="s">
        <v>713</v>
      </c>
      <c r="C454" s="157">
        <v>2</v>
      </c>
      <c r="D454" s="973" t="s">
        <v>714</v>
      </c>
      <c r="E454" s="975">
        <f>1-(C454/C455)</f>
        <v>0.99687499999999996</v>
      </c>
      <c r="F454" s="155"/>
      <c r="G454" s="977" t="s">
        <v>715</v>
      </c>
      <c r="H454" s="980" t="s">
        <v>716</v>
      </c>
      <c r="I454" s="983" t="s">
        <v>717</v>
      </c>
      <c r="J454" s="984"/>
      <c r="K454" s="982" t="s">
        <v>165</v>
      </c>
      <c r="M454" s="155"/>
      <c r="N454" s="155"/>
      <c r="O454" s="35"/>
    </row>
    <row r="455" spans="1:15" ht="23.1" customHeight="1">
      <c r="A455" s="972"/>
      <c r="B455" s="158" t="s">
        <v>718</v>
      </c>
      <c r="C455" s="159">
        <v>640</v>
      </c>
      <c r="D455" s="974"/>
      <c r="E455" s="976"/>
      <c r="G455" s="978"/>
      <c r="H455" s="981"/>
      <c r="I455" s="985"/>
      <c r="J455" s="986"/>
      <c r="K455" s="982"/>
      <c r="O455" s="35"/>
    </row>
    <row r="456" spans="1:15" ht="23.1" customHeight="1">
      <c r="G456" s="979"/>
      <c r="H456" s="160">
        <v>4</v>
      </c>
      <c r="I456" s="949">
        <v>4</v>
      </c>
      <c r="J456" s="950"/>
      <c r="K456" s="193"/>
      <c r="O456" s="35"/>
    </row>
    <row r="457" spans="1:15" ht="23.1" customHeight="1">
      <c r="A457" s="971" t="s">
        <v>719</v>
      </c>
      <c r="B457" s="156" t="s">
        <v>720</v>
      </c>
      <c r="C457" s="157">
        <v>4</v>
      </c>
      <c r="D457" s="973" t="s">
        <v>714</v>
      </c>
      <c r="E457" s="975">
        <f>1-(C457/C458)</f>
        <v>0</v>
      </c>
      <c r="G457" s="161"/>
      <c r="H457" s="162"/>
      <c r="I457" s="162"/>
      <c r="J457" s="162"/>
      <c r="K457" s="127"/>
      <c r="O457" s="35"/>
    </row>
    <row r="458" spans="1:15">
      <c r="A458" s="972"/>
      <c r="B458" s="158" t="s">
        <v>721</v>
      </c>
      <c r="C458" s="159">
        <v>4</v>
      </c>
      <c r="D458" s="974"/>
      <c r="E458" s="976"/>
      <c r="G458" s="161"/>
      <c r="H458" s="162"/>
      <c r="I458" s="162"/>
      <c r="J458" s="162"/>
      <c r="K458" s="127"/>
    </row>
    <row r="459" spans="1:15">
      <c r="G459" s="161"/>
      <c r="H459" s="162"/>
      <c r="I459" s="162"/>
      <c r="J459" s="162"/>
      <c r="K459" s="127"/>
    </row>
    <row r="460" spans="1:15">
      <c r="A460" s="63" t="s">
        <v>722</v>
      </c>
      <c r="B460" s="55"/>
    </row>
    <row r="461" spans="1:15" ht="23.1" customHeight="1">
      <c r="A461" s="64" t="s">
        <v>723</v>
      </c>
    </row>
    <row r="462" spans="1:15" ht="23.1" customHeight="1">
      <c r="A462" s="154" t="s">
        <v>724</v>
      </c>
    </row>
    <row r="463" spans="1:15" ht="23.1" customHeight="1"/>
    <row r="464" spans="1:15" ht="23.1" customHeight="1">
      <c r="A464" s="163" t="s">
        <v>85</v>
      </c>
      <c r="B464" s="164" t="s">
        <v>725</v>
      </c>
      <c r="C464" s="164" t="s">
        <v>726</v>
      </c>
      <c r="D464" s="951" t="s">
        <v>165</v>
      </c>
      <c r="E464" s="952"/>
    </row>
    <row r="465" spans="1:5" ht="23.1" customHeight="1">
      <c r="A465" s="165">
        <v>1</v>
      </c>
      <c r="B465" s="166" t="s">
        <v>560</v>
      </c>
      <c r="C465" s="167">
        <v>18</v>
      </c>
      <c r="D465" s="953"/>
      <c r="E465" s="954"/>
    </row>
    <row r="466" spans="1:5" ht="23.1" customHeight="1">
      <c r="A466" s="165">
        <v>2</v>
      </c>
      <c r="B466" s="166" t="s">
        <v>561</v>
      </c>
      <c r="C466" s="167">
        <v>6</v>
      </c>
      <c r="D466" s="953"/>
      <c r="E466" s="954"/>
    </row>
    <row r="467" spans="1:5" ht="23.1" customHeight="1">
      <c r="A467" s="165">
        <v>3</v>
      </c>
      <c r="B467" s="166" t="s">
        <v>727</v>
      </c>
      <c r="C467" s="167">
        <v>149</v>
      </c>
      <c r="D467" s="953"/>
      <c r="E467" s="954"/>
    </row>
    <row r="468" spans="1:5" ht="23.1" customHeight="1">
      <c r="A468" s="165">
        <v>4</v>
      </c>
      <c r="B468" s="166" t="s">
        <v>750</v>
      </c>
      <c r="C468" s="167">
        <v>2</v>
      </c>
      <c r="D468" s="953"/>
      <c r="E468" s="954"/>
    </row>
    <row r="469" spans="1:5" ht="23.1" customHeight="1">
      <c r="A469" s="165">
        <v>5</v>
      </c>
      <c r="B469" s="166" t="s">
        <v>728</v>
      </c>
      <c r="C469" s="167">
        <v>2</v>
      </c>
      <c r="D469" s="953"/>
      <c r="E469" s="954"/>
    </row>
    <row r="470" spans="1:5" ht="23.1" customHeight="1">
      <c r="A470" s="168">
        <v>6</v>
      </c>
      <c r="B470" s="169" t="s">
        <v>729</v>
      </c>
      <c r="C470" s="170">
        <v>55</v>
      </c>
      <c r="D470" s="955"/>
      <c r="E470" s="956"/>
    </row>
    <row r="471" spans="1:5">
      <c r="B471" s="35"/>
    </row>
    <row r="472" spans="1:5">
      <c r="B472" s="35"/>
    </row>
    <row r="473" spans="1:5">
      <c r="A473" s="63" t="s">
        <v>730</v>
      </c>
      <c r="B473" s="171"/>
    </row>
    <row r="474" spans="1:5" ht="20.25" customHeight="1">
      <c r="A474" s="64" t="s">
        <v>731</v>
      </c>
      <c r="B474" s="35"/>
    </row>
    <row r="475" spans="1:5">
      <c r="A475" s="154" t="s">
        <v>724</v>
      </c>
      <c r="B475" s="35"/>
    </row>
    <row r="476" spans="1:5">
      <c r="A476" s="163" t="s">
        <v>85</v>
      </c>
      <c r="B476" s="163" t="s">
        <v>732</v>
      </c>
      <c r="C476" s="164" t="s">
        <v>726</v>
      </c>
      <c r="D476" s="951" t="s">
        <v>165</v>
      </c>
      <c r="E476" s="952"/>
    </row>
    <row r="477" spans="1:5">
      <c r="A477" s="165">
        <v>1</v>
      </c>
      <c r="B477" s="172" t="s">
        <v>733</v>
      </c>
      <c r="C477" s="37">
        <v>5</v>
      </c>
      <c r="D477" s="957"/>
      <c r="E477" s="958"/>
    </row>
    <row r="478" spans="1:5">
      <c r="A478" s="165">
        <v>2</v>
      </c>
      <c r="B478" s="173" t="s">
        <v>750</v>
      </c>
      <c r="C478" s="173">
        <v>2</v>
      </c>
      <c r="D478" s="957"/>
      <c r="E478" s="958"/>
    </row>
    <row r="479" spans="1:5">
      <c r="A479" s="165">
        <v>3</v>
      </c>
      <c r="B479" s="172" t="s">
        <v>734</v>
      </c>
      <c r="C479" s="173">
        <v>96</v>
      </c>
      <c r="D479" s="957"/>
      <c r="E479" s="958"/>
    </row>
    <row r="480" spans="1:5">
      <c r="A480" s="165">
        <v>4</v>
      </c>
      <c r="B480" s="172" t="s">
        <v>735</v>
      </c>
      <c r="C480" s="173">
        <v>117</v>
      </c>
      <c r="D480" s="970"/>
      <c r="E480" s="954"/>
    </row>
    <row r="481" spans="1:14">
      <c r="A481" s="165">
        <v>5</v>
      </c>
      <c r="B481" s="172" t="s">
        <v>729</v>
      </c>
      <c r="C481" s="173">
        <v>7</v>
      </c>
      <c r="D481" s="970"/>
      <c r="E481" s="954"/>
    </row>
    <row r="482" spans="1:14">
      <c r="A482" s="168">
        <v>6</v>
      </c>
      <c r="B482" s="174" t="s">
        <v>736</v>
      </c>
      <c r="C482" s="175">
        <v>5</v>
      </c>
      <c r="D482" s="959"/>
      <c r="E482" s="960"/>
    </row>
    <row r="483" spans="1:14">
      <c r="B483" s="35"/>
    </row>
    <row r="484" spans="1:14">
      <c r="B484" s="35"/>
    </row>
    <row r="485" spans="1:14">
      <c r="A485" s="64" t="s">
        <v>737</v>
      </c>
      <c r="B485" s="35"/>
      <c r="H485" s="35"/>
      <c r="I485" s="194"/>
      <c r="J485" s="35"/>
      <c r="K485" s="35"/>
      <c r="L485" s="35"/>
      <c r="M485" s="194"/>
      <c r="N485" s="35"/>
    </row>
    <row r="486" spans="1:14">
      <c r="A486" s="64" t="s">
        <v>738</v>
      </c>
      <c r="B486" s="35"/>
    </row>
    <row r="487" spans="1:14">
      <c r="A487" s="64" t="s">
        <v>739</v>
      </c>
      <c r="B487" s="35"/>
      <c r="I487" s="64"/>
    </row>
    <row r="488" spans="1:14">
      <c r="A488" s="64" t="s">
        <v>740</v>
      </c>
      <c r="B488" s="35"/>
      <c r="I488" s="64"/>
    </row>
    <row r="489" spans="1:14">
      <c r="A489" s="163" t="s">
        <v>85</v>
      </c>
      <c r="B489" s="163" t="s">
        <v>741</v>
      </c>
      <c r="C489" s="164" t="s">
        <v>726</v>
      </c>
      <c r="D489" s="961" t="s">
        <v>165</v>
      </c>
      <c r="E489" s="962"/>
      <c r="F489" s="963"/>
    </row>
    <row r="490" spans="1:14">
      <c r="A490" s="165">
        <v>1</v>
      </c>
      <c r="B490" s="197" t="s">
        <v>742</v>
      </c>
      <c r="C490" s="173">
        <v>3</v>
      </c>
      <c r="D490" s="964"/>
      <c r="E490" s="965"/>
      <c r="F490" s="966"/>
      <c r="I490" s="64"/>
    </row>
    <row r="491" spans="1:14">
      <c r="A491" s="165">
        <v>2</v>
      </c>
      <c r="B491" s="197" t="s">
        <v>743</v>
      </c>
      <c r="C491" s="173">
        <v>219</v>
      </c>
      <c r="D491" s="964"/>
      <c r="E491" s="965"/>
      <c r="F491" s="966"/>
    </row>
    <row r="492" spans="1:14">
      <c r="A492" s="165">
        <v>3</v>
      </c>
      <c r="B492" s="197" t="s">
        <v>749</v>
      </c>
      <c r="C492" s="173">
        <v>1</v>
      </c>
      <c r="D492" s="964"/>
      <c r="E492" s="965"/>
      <c r="F492" s="966"/>
    </row>
    <row r="493" spans="1:14">
      <c r="A493" s="165">
        <v>4</v>
      </c>
      <c r="B493" s="197" t="s">
        <v>744</v>
      </c>
      <c r="C493" s="173">
        <v>9</v>
      </c>
      <c r="D493" s="964"/>
      <c r="E493" s="965"/>
      <c r="F493" s="966"/>
    </row>
    <row r="494" spans="1:14">
      <c r="A494" s="165">
        <v>5</v>
      </c>
      <c r="B494" s="198"/>
      <c r="C494" s="199"/>
      <c r="D494" s="964"/>
      <c r="E494" s="965"/>
      <c r="F494" s="966"/>
    </row>
    <row r="495" spans="1:14">
      <c r="A495" s="200">
        <v>6</v>
      </c>
      <c r="B495" s="201"/>
      <c r="C495" s="201"/>
      <c r="D495" s="964"/>
      <c r="E495" s="965"/>
      <c r="F495" s="966"/>
    </row>
    <row r="496" spans="1:14">
      <c r="A496" s="202">
        <v>7</v>
      </c>
      <c r="B496" s="203"/>
      <c r="C496" s="204"/>
      <c r="D496" s="967"/>
      <c r="E496" s="968"/>
      <c r="F496" s="969"/>
    </row>
    <row r="497" spans="2:2">
      <c r="B497" s="35"/>
    </row>
    <row r="498" spans="2:2" ht="27" customHeight="1"/>
  </sheetData>
  <mergeCells count="241">
    <mergeCell ref="K282:K283"/>
    <mergeCell ref="K342:K343"/>
    <mergeCell ref="K368:K369"/>
    <mergeCell ref="K428:K429"/>
    <mergeCell ref="K454:K455"/>
    <mergeCell ref="I34:J35"/>
    <mergeCell ref="I114:J115"/>
    <mergeCell ref="I199:J200"/>
    <mergeCell ref="I454:J455"/>
    <mergeCell ref="I282:J283"/>
    <mergeCell ref="I368:J369"/>
    <mergeCell ref="D282:D283"/>
    <mergeCell ref="D285:D286"/>
    <mergeCell ref="D368:D369"/>
    <mergeCell ref="D371:D372"/>
    <mergeCell ref="D454:D455"/>
    <mergeCell ref="D457:D458"/>
    <mergeCell ref="E34:E35"/>
    <mergeCell ref="E37:E38"/>
    <mergeCell ref="E114:E115"/>
    <mergeCell ref="E117:E118"/>
    <mergeCell ref="E199:E200"/>
    <mergeCell ref="E202:E203"/>
    <mergeCell ref="E282:E283"/>
    <mergeCell ref="E285:E286"/>
    <mergeCell ref="E368:E369"/>
    <mergeCell ref="E371:E372"/>
    <mergeCell ref="E454:E455"/>
    <mergeCell ref="E457:E458"/>
    <mergeCell ref="D496:F496"/>
    <mergeCell ref="A9:A10"/>
    <mergeCell ref="A34:A35"/>
    <mergeCell ref="A37:A38"/>
    <mergeCell ref="A90:A91"/>
    <mergeCell ref="A114:A115"/>
    <mergeCell ref="A117:A118"/>
    <mergeCell ref="A172:A173"/>
    <mergeCell ref="A199:A200"/>
    <mergeCell ref="A202:A203"/>
    <mergeCell ref="A256:A257"/>
    <mergeCell ref="A282:A283"/>
    <mergeCell ref="A285:A286"/>
    <mergeCell ref="A342:A343"/>
    <mergeCell ref="A368:A369"/>
    <mergeCell ref="A371:A372"/>
    <mergeCell ref="A428:A429"/>
    <mergeCell ref="A454:A455"/>
    <mergeCell ref="A457:A458"/>
    <mergeCell ref="D34:D35"/>
    <mergeCell ref="D37:D38"/>
    <mergeCell ref="D114:D115"/>
    <mergeCell ref="D117:D118"/>
    <mergeCell ref="D199:D200"/>
    <mergeCell ref="D481:E481"/>
    <mergeCell ref="D482:E482"/>
    <mergeCell ref="D489:F489"/>
    <mergeCell ref="D490:F490"/>
    <mergeCell ref="D491:F491"/>
    <mergeCell ref="D492:F492"/>
    <mergeCell ref="D493:F493"/>
    <mergeCell ref="D494:F494"/>
    <mergeCell ref="D495:F495"/>
    <mergeCell ref="D467:E467"/>
    <mergeCell ref="D468:E468"/>
    <mergeCell ref="D469:E469"/>
    <mergeCell ref="D470:E470"/>
    <mergeCell ref="D476:E476"/>
    <mergeCell ref="D477:E477"/>
    <mergeCell ref="D478:E478"/>
    <mergeCell ref="D479:E479"/>
    <mergeCell ref="D480:E480"/>
    <mergeCell ref="D408:F408"/>
    <mergeCell ref="D409:F409"/>
    <mergeCell ref="D410:F410"/>
    <mergeCell ref="B428:F428"/>
    <mergeCell ref="L428:N428"/>
    <mergeCell ref="I456:J456"/>
    <mergeCell ref="D464:E464"/>
    <mergeCell ref="D465:E465"/>
    <mergeCell ref="D466:E466"/>
    <mergeCell ref="G428:G429"/>
    <mergeCell ref="G454:G456"/>
    <mergeCell ref="H428:H429"/>
    <mergeCell ref="H454:H455"/>
    <mergeCell ref="I428:I429"/>
    <mergeCell ref="J428:J429"/>
    <mergeCell ref="D393:E393"/>
    <mergeCell ref="D394:E394"/>
    <mergeCell ref="D395:E395"/>
    <mergeCell ref="D396:E396"/>
    <mergeCell ref="D403:F403"/>
    <mergeCell ref="D404:F404"/>
    <mergeCell ref="D405:F405"/>
    <mergeCell ref="D406:F406"/>
    <mergeCell ref="D407:F407"/>
    <mergeCell ref="D379:E379"/>
    <mergeCell ref="D380:E380"/>
    <mergeCell ref="D381:E381"/>
    <mergeCell ref="D382:E382"/>
    <mergeCell ref="D383:E383"/>
    <mergeCell ref="D384:E384"/>
    <mergeCell ref="D390:E390"/>
    <mergeCell ref="D391:E391"/>
    <mergeCell ref="D392:E392"/>
    <mergeCell ref="D320:F320"/>
    <mergeCell ref="D321:F321"/>
    <mergeCell ref="D322:F322"/>
    <mergeCell ref="D323:F323"/>
    <mergeCell ref="D324:F324"/>
    <mergeCell ref="B342:F342"/>
    <mergeCell ref="L342:N342"/>
    <mergeCell ref="I370:J370"/>
    <mergeCell ref="D378:E378"/>
    <mergeCell ref="G342:G343"/>
    <mergeCell ref="G368:G370"/>
    <mergeCell ref="H342:H343"/>
    <mergeCell ref="H368:H369"/>
    <mergeCell ref="I342:I343"/>
    <mergeCell ref="J342:J343"/>
    <mergeCell ref="D305:E305"/>
    <mergeCell ref="D306:E306"/>
    <mergeCell ref="D307:E307"/>
    <mergeCell ref="D308:E308"/>
    <mergeCell ref="D309:E309"/>
    <mergeCell ref="D310:E310"/>
    <mergeCell ref="D317:F317"/>
    <mergeCell ref="D318:F318"/>
    <mergeCell ref="D319:F319"/>
    <mergeCell ref="I284:J284"/>
    <mergeCell ref="D292:E292"/>
    <mergeCell ref="D293:E293"/>
    <mergeCell ref="D294:E294"/>
    <mergeCell ref="D295:E295"/>
    <mergeCell ref="D296:E296"/>
    <mergeCell ref="D297:E297"/>
    <mergeCell ref="D298:E298"/>
    <mergeCell ref="D304:E304"/>
    <mergeCell ref="G282:G284"/>
    <mergeCell ref="H282:H283"/>
    <mergeCell ref="D233:F233"/>
    <mergeCell ref="D234:F234"/>
    <mergeCell ref="D235:F235"/>
    <mergeCell ref="D236:F236"/>
    <mergeCell ref="D237:F237"/>
    <mergeCell ref="D238:F238"/>
    <mergeCell ref="D239:F239"/>
    <mergeCell ref="B256:F256"/>
    <mergeCell ref="L256:N256"/>
    <mergeCell ref="G256:G257"/>
    <mergeCell ref="H256:H257"/>
    <mergeCell ref="I256:I257"/>
    <mergeCell ref="J256:J257"/>
    <mergeCell ref="K256:K257"/>
    <mergeCell ref="D213:E213"/>
    <mergeCell ref="D214:E214"/>
    <mergeCell ref="D220:E220"/>
    <mergeCell ref="D221:E221"/>
    <mergeCell ref="D222:E222"/>
    <mergeCell ref="D223:E223"/>
    <mergeCell ref="D224:E224"/>
    <mergeCell ref="D225:E225"/>
    <mergeCell ref="D232:F232"/>
    <mergeCell ref="D154:F154"/>
    <mergeCell ref="D155:F155"/>
    <mergeCell ref="B172:F172"/>
    <mergeCell ref="L172:N172"/>
    <mergeCell ref="I201:J201"/>
    <mergeCell ref="D209:E209"/>
    <mergeCell ref="D210:E210"/>
    <mergeCell ref="D211:E211"/>
    <mergeCell ref="D212:E212"/>
    <mergeCell ref="D202:D203"/>
    <mergeCell ref="G172:G173"/>
    <mergeCell ref="G199:G201"/>
    <mergeCell ref="H172:H173"/>
    <mergeCell ref="H199:H200"/>
    <mergeCell ref="I172:I173"/>
    <mergeCell ref="J172:J173"/>
    <mergeCell ref="K172:K173"/>
    <mergeCell ref="K199:K200"/>
    <mergeCell ref="D139:E139"/>
    <mergeCell ref="D140:E140"/>
    <mergeCell ref="D141:E141"/>
    <mergeCell ref="D148:F148"/>
    <mergeCell ref="D149:F149"/>
    <mergeCell ref="D150:F150"/>
    <mergeCell ref="D151:F151"/>
    <mergeCell ref="D152:F152"/>
    <mergeCell ref="D153:F153"/>
    <mergeCell ref="D125:E125"/>
    <mergeCell ref="D126:E126"/>
    <mergeCell ref="D127:E127"/>
    <mergeCell ref="D128:E128"/>
    <mergeCell ref="D129:E129"/>
    <mergeCell ref="D135:E135"/>
    <mergeCell ref="D136:E136"/>
    <mergeCell ref="D137:E137"/>
    <mergeCell ref="D138:E138"/>
    <mergeCell ref="D69:F69"/>
    <mergeCell ref="D70:F70"/>
    <mergeCell ref="D71:F71"/>
    <mergeCell ref="D72:F72"/>
    <mergeCell ref="D73:F73"/>
    <mergeCell ref="B90:F90"/>
    <mergeCell ref="L90:N90"/>
    <mergeCell ref="I116:J116"/>
    <mergeCell ref="D124:E124"/>
    <mergeCell ref="G90:G91"/>
    <mergeCell ref="G114:G116"/>
    <mergeCell ref="H90:H91"/>
    <mergeCell ref="H114:H115"/>
    <mergeCell ref="I90:I91"/>
    <mergeCell ref="J90:J91"/>
    <mergeCell ref="K90:K91"/>
    <mergeCell ref="K114:K115"/>
    <mergeCell ref="D54:E54"/>
    <mergeCell ref="D55:E55"/>
    <mergeCell ref="D56:E56"/>
    <mergeCell ref="D57:E57"/>
    <mergeCell ref="D58:E58"/>
    <mergeCell ref="D59:E59"/>
    <mergeCell ref="D66:F66"/>
    <mergeCell ref="D67:F67"/>
    <mergeCell ref="D68:F68"/>
    <mergeCell ref="A1:N1"/>
    <mergeCell ref="B9:F9"/>
    <mergeCell ref="L9:N9"/>
    <mergeCell ref="I36:J36"/>
    <mergeCell ref="D44:E44"/>
    <mergeCell ref="D45:E45"/>
    <mergeCell ref="D46:E46"/>
    <mergeCell ref="D47:E47"/>
    <mergeCell ref="D48:E48"/>
    <mergeCell ref="G9:G10"/>
    <mergeCell ref="G34:G36"/>
    <mergeCell ref="H9:H10"/>
    <mergeCell ref="H34:H35"/>
    <mergeCell ref="I9:I10"/>
    <mergeCell ref="J9:J10"/>
    <mergeCell ref="K9:K10"/>
    <mergeCell ref="K34:K35"/>
  </mergeCells>
  <phoneticPr fontId="152" type="noConversion"/>
  <conditionalFormatting sqref="K16">
    <cfRule type="cellIs" dxfId="15" priority="17" operator="greaterThan">
      <formula>$N$16</formula>
    </cfRule>
  </conditionalFormatting>
  <conditionalFormatting sqref="K17">
    <cfRule type="cellIs" dxfId="14" priority="16" operator="greaterThan">
      <formula>$N$17</formula>
    </cfRule>
  </conditionalFormatting>
  <conditionalFormatting sqref="K96">
    <cfRule type="cellIs" dxfId="13" priority="14" operator="greaterThan">
      <formula>$N$16</formula>
    </cfRule>
  </conditionalFormatting>
  <conditionalFormatting sqref="K97">
    <cfRule type="cellIs" dxfId="12" priority="13" operator="greaterThan">
      <formula>$N$17</formula>
    </cfRule>
  </conditionalFormatting>
  <conditionalFormatting sqref="K181">
    <cfRule type="cellIs" dxfId="11" priority="11" operator="greaterThan">
      <formula>$N$16</formula>
    </cfRule>
  </conditionalFormatting>
  <conditionalFormatting sqref="K182">
    <cfRule type="cellIs" dxfId="10" priority="10" operator="greaterThan">
      <formula>$N$17</formula>
    </cfRule>
  </conditionalFormatting>
  <conditionalFormatting sqref="K264">
    <cfRule type="cellIs" dxfId="9" priority="8" operator="greaterThan">
      <formula>$N$16</formula>
    </cfRule>
  </conditionalFormatting>
  <conditionalFormatting sqref="K265">
    <cfRule type="cellIs" dxfId="8" priority="7" operator="greaterThan">
      <formula>$N$17</formula>
    </cfRule>
  </conditionalFormatting>
  <conditionalFormatting sqref="K350">
    <cfRule type="cellIs" dxfId="7" priority="5" operator="greaterThan">
      <formula>$N$16</formula>
    </cfRule>
  </conditionalFormatting>
  <conditionalFormatting sqref="K351">
    <cfRule type="cellIs" dxfId="6" priority="4" operator="greaterThan">
      <formula>$N$17</formula>
    </cfRule>
  </conditionalFormatting>
  <conditionalFormatting sqref="K436">
    <cfRule type="cellIs" dxfId="5" priority="2" operator="greaterThan">
      <formula>$N$16</formula>
    </cfRule>
  </conditionalFormatting>
  <conditionalFormatting sqref="K437">
    <cfRule type="cellIs" dxfId="4" priority="1" operator="greaterThan">
      <formula>$N$17</formula>
    </cfRule>
  </conditionalFormatting>
  <conditionalFormatting sqref="K258:K263">
    <cfRule type="cellIs" dxfId="3" priority="9" operator="greaterThan">
      <formula>$N$14</formula>
    </cfRule>
  </conditionalFormatting>
  <conditionalFormatting sqref="K344:K349">
    <cfRule type="cellIs" dxfId="2" priority="6" operator="greaterThan">
      <formula>$N$14</formula>
    </cfRule>
  </conditionalFormatting>
  <conditionalFormatting sqref="K430:K435">
    <cfRule type="cellIs" dxfId="1" priority="3" operator="greaterThan">
      <formula>$N$14</formula>
    </cfRule>
  </conditionalFormatting>
  <conditionalFormatting sqref="K11:K15 K92:K95 K174:K180">
    <cfRule type="cellIs" dxfId="0" priority="12" operator="greaterThan">
      <formula>$N$14</formula>
    </cfRule>
  </conditionalFormatting>
  <dataValidations count="2">
    <dataValidation type="list" allowBlank="1" showInputMessage="1" showErrorMessage="1" sqref="B7 B88 B170 B254 B340 B426">
      <formula1>"强测试,弱测试"</formula1>
    </dataValidation>
    <dataValidation type="list" allowBlank="1" showInputMessage="1" showErrorMessage="1" sqref="D7 D88 D170 D254 D340 D426">
      <formula1>"内部验收,外部验收"</formula1>
    </dataValidation>
  </dataValidations>
  <pageMargins left="0.75" right="0.75" top="1" bottom="1" header="0.5" footer="0.5"/>
  <pageSetup paperSize="9"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63492" r:id="rId3" name="Button 4">
              <controlPr defaultSize="0" print="0" autoPict="0" macro="[0]!Button14_Click_Test_delete">
                <anchor moveWithCells="1">
                  <from>
                    <xdr:col>0</xdr:col>
                    <xdr:colOff>85725</xdr:colOff>
                    <xdr:row>20</xdr:row>
                    <xdr:rowOff>28575</xdr:rowOff>
                  </from>
                  <to>
                    <xdr:col>1</xdr:col>
                    <xdr:colOff>66675</xdr:colOff>
                    <xdr:row>21</xdr:row>
                    <xdr:rowOff>95250</xdr:rowOff>
                  </to>
                </anchor>
              </controlPr>
            </control>
          </mc:Choice>
        </mc:AlternateContent>
        <mc:AlternateContent xmlns:mc="http://schemas.openxmlformats.org/markup-compatibility/2006">
          <mc:Choice Requires="x14">
            <control shapeId="63491" r:id="rId4" name="Button 3">
              <controlPr defaultSize="0" print="0" autoPict="0" macro="[0]!button8_Click_Test_add">
                <anchor moveWithCells="1">
                  <from>
                    <xdr:col>0</xdr:col>
                    <xdr:colOff>95250</xdr:colOff>
                    <xdr:row>18</xdr:row>
                    <xdr:rowOff>28575</xdr:rowOff>
                  </from>
                  <to>
                    <xdr:col>1</xdr:col>
                    <xdr:colOff>76200</xdr:colOff>
                    <xdr:row>18</xdr:row>
                    <xdr:rowOff>257175</xdr:rowOff>
                  </to>
                </anchor>
              </controlPr>
            </control>
          </mc:Choice>
        </mc:AlternateContent>
        <mc:AlternateContent xmlns:mc="http://schemas.openxmlformats.org/markup-compatibility/2006">
          <mc:Choice Requires="x14">
            <control shapeId="63496" r:id="rId5" name="Button 8">
              <controlPr defaultSize="0" print="0" autoPict="0" macro="[0]!Button14_Click_Test_delete">
                <anchor moveWithCells="1">
                  <from>
                    <xdr:col>0</xdr:col>
                    <xdr:colOff>85725</xdr:colOff>
                    <xdr:row>100</xdr:row>
                    <xdr:rowOff>28575</xdr:rowOff>
                  </from>
                  <to>
                    <xdr:col>1</xdr:col>
                    <xdr:colOff>66675</xdr:colOff>
                    <xdr:row>101</xdr:row>
                    <xdr:rowOff>95250</xdr:rowOff>
                  </to>
                </anchor>
              </controlPr>
            </control>
          </mc:Choice>
        </mc:AlternateContent>
        <mc:AlternateContent xmlns:mc="http://schemas.openxmlformats.org/markup-compatibility/2006">
          <mc:Choice Requires="x14">
            <control shapeId="63497" r:id="rId6" name="Button 9">
              <controlPr defaultSize="0" print="0" autoPict="0" macro="[0]!button8_Click_Test_add">
                <anchor moveWithCells="1">
                  <from>
                    <xdr:col>0</xdr:col>
                    <xdr:colOff>95250</xdr:colOff>
                    <xdr:row>98</xdr:row>
                    <xdr:rowOff>28575</xdr:rowOff>
                  </from>
                  <to>
                    <xdr:col>1</xdr:col>
                    <xdr:colOff>76200</xdr:colOff>
                    <xdr:row>98</xdr:row>
                    <xdr:rowOff>257175</xdr:rowOff>
                  </to>
                </anchor>
              </controlPr>
            </control>
          </mc:Choice>
        </mc:AlternateContent>
        <mc:AlternateContent xmlns:mc="http://schemas.openxmlformats.org/markup-compatibility/2006">
          <mc:Choice Requires="x14">
            <control shapeId="63501" r:id="rId7" name="Button 13">
              <controlPr defaultSize="0" print="0" autoPict="0" macro="[0]!Button14_Click_Test_delete">
                <anchor moveWithCells="1">
                  <from>
                    <xdr:col>0</xdr:col>
                    <xdr:colOff>85725</xdr:colOff>
                    <xdr:row>185</xdr:row>
                    <xdr:rowOff>28575</xdr:rowOff>
                  </from>
                  <to>
                    <xdr:col>1</xdr:col>
                    <xdr:colOff>66675</xdr:colOff>
                    <xdr:row>186</xdr:row>
                    <xdr:rowOff>95250</xdr:rowOff>
                  </to>
                </anchor>
              </controlPr>
            </control>
          </mc:Choice>
        </mc:AlternateContent>
        <mc:AlternateContent xmlns:mc="http://schemas.openxmlformats.org/markup-compatibility/2006">
          <mc:Choice Requires="x14">
            <control shapeId="63502" r:id="rId8" name="Button 14">
              <controlPr defaultSize="0" print="0" autoPict="0" macro="[0]!button8_Click_Test_add">
                <anchor moveWithCells="1">
                  <from>
                    <xdr:col>0</xdr:col>
                    <xdr:colOff>95250</xdr:colOff>
                    <xdr:row>183</xdr:row>
                    <xdr:rowOff>28575</xdr:rowOff>
                  </from>
                  <to>
                    <xdr:col>1</xdr:col>
                    <xdr:colOff>76200</xdr:colOff>
                    <xdr:row>183</xdr:row>
                    <xdr:rowOff>257175</xdr:rowOff>
                  </to>
                </anchor>
              </controlPr>
            </control>
          </mc:Choice>
        </mc:AlternateContent>
        <mc:AlternateContent xmlns:mc="http://schemas.openxmlformats.org/markup-compatibility/2006">
          <mc:Choice Requires="x14">
            <control shapeId="63506" r:id="rId9" name="Button 18">
              <controlPr defaultSize="0" print="0" autoPict="0" macro="[0]!Button14_Click_Test_delete">
                <anchor moveWithCells="1">
                  <from>
                    <xdr:col>0</xdr:col>
                    <xdr:colOff>85725</xdr:colOff>
                    <xdr:row>268</xdr:row>
                    <xdr:rowOff>28575</xdr:rowOff>
                  </from>
                  <to>
                    <xdr:col>1</xdr:col>
                    <xdr:colOff>66675</xdr:colOff>
                    <xdr:row>269</xdr:row>
                    <xdr:rowOff>95250</xdr:rowOff>
                  </to>
                </anchor>
              </controlPr>
            </control>
          </mc:Choice>
        </mc:AlternateContent>
        <mc:AlternateContent xmlns:mc="http://schemas.openxmlformats.org/markup-compatibility/2006">
          <mc:Choice Requires="x14">
            <control shapeId="63507" r:id="rId10" name="Button 19">
              <controlPr defaultSize="0" print="0" autoPict="0" macro="[0]!button8_Click_Test_add">
                <anchor moveWithCells="1">
                  <from>
                    <xdr:col>0</xdr:col>
                    <xdr:colOff>95250</xdr:colOff>
                    <xdr:row>266</xdr:row>
                    <xdr:rowOff>28575</xdr:rowOff>
                  </from>
                  <to>
                    <xdr:col>1</xdr:col>
                    <xdr:colOff>76200</xdr:colOff>
                    <xdr:row>266</xdr:row>
                    <xdr:rowOff>257175</xdr:rowOff>
                  </to>
                </anchor>
              </controlPr>
            </control>
          </mc:Choice>
        </mc:AlternateContent>
        <mc:AlternateContent xmlns:mc="http://schemas.openxmlformats.org/markup-compatibility/2006">
          <mc:Choice Requires="x14">
            <control shapeId="63511" r:id="rId11" name="Button 23">
              <controlPr defaultSize="0" print="0" autoPict="0" macro="[0]!Button14_Click_Test_delete">
                <anchor moveWithCells="1">
                  <from>
                    <xdr:col>0</xdr:col>
                    <xdr:colOff>85725</xdr:colOff>
                    <xdr:row>354</xdr:row>
                    <xdr:rowOff>28575</xdr:rowOff>
                  </from>
                  <to>
                    <xdr:col>1</xdr:col>
                    <xdr:colOff>66675</xdr:colOff>
                    <xdr:row>355</xdr:row>
                    <xdr:rowOff>95250</xdr:rowOff>
                  </to>
                </anchor>
              </controlPr>
            </control>
          </mc:Choice>
        </mc:AlternateContent>
        <mc:AlternateContent xmlns:mc="http://schemas.openxmlformats.org/markup-compatibility/2006">
          <mc:Choice Requires="x14">
            <control shapeId="63512" r:id="rId12" name="Button 24">
              <controlPr defaultSize="0" print="0" autoPict="0" macro="[0]!button8_Click_Test_add">
                <anchor moveWithCells="1">
                  <from>
                    <xdr:col>0</xdr:col>
                    <xdr:colOff>95250</xdr:colOff>
                    <xdr:row>352</xdr:row>
                    <xdr:rowOff>28575</xdr:rowOff>
                  </from>
                  <to>
                    <xdr:col>1</xdr:col>
                    <xdr:colOff>76200</xdr:colOff>
                    <xdr:row>352</xdr:row>
                    <xdr:rowOff>257175</xdr:rowOff>
                  </to>
                </anchor>
              </controlPr>
            </control>
          </mc:Choice>
        </mc:AlternateContent>
        <mc:AlternateContent xmlns:mc="http://schemas.openxmlformats.org/markup-compatibility/2006">
          <mc:Choice Requires="x14">
            <control shapeId="63516" r:id="rId13" name="Button 28">
              <controlPr defaultSize="0" print="0" autoPict="0" macro="[0]!Button14_Click_Test_delete">
                <anchor moveWithCells="1">
                  <from>
                    <xdr:col>0</xdr:col>
                    <xdr:colOff>85725</xdr:colOff>
                    <xdr:row>440</xdr:row>
                    <xdr:rowOff>28575</xdr:rowOff>
                  </from>
                  <to>
                    <xdr:col>1</xdr:col>
                    <xdr:colOff>66675</xdr:colOff>
                    <xdr:row>441</xdr:row>
                    <xdr:rowOff>95250</xdr:rowOff>
                  </to>
                </anchor>
              </controlPr>
            </control>
          </mc:Choice>
        </mc:AlternateContent>
        <mc:AlternateContent xmlns:mc="http://schemas.openxmlformats.org/markup-compatibility/2006">
          <mc:Choice Requires="x14">
            <control shapeId="63517" r:id="rId14" name="Button 29">
              <controlPr defaultSize="0" print="0" autoPict="0" macro="[0]!button8_Click_Test_add">
                <anchor moveWithCells="1">
                  <from>
                    <xdr:col>0</xdr:col>
                    <xdr:colOff>95250</xdr:colOff>
                    <xdr:row>438</xdr:row>
                    <xdr:rowOff>28575</xdr:rowOff>
                  </from>
                  <to>
                    <xdr:col>1</xdr:col>
                    <xdr:colOff>76200</xdr:colOff>
                    <xdr:row>438</xdr:row>
                    <xdr:rowOff>257175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filterMode="1">
    <tabColor theme="7"/>
  </sheetPr>
  <dimension ref="A1:AK151"/>
  <sheetViews>
    <sheetView showGridLines="0" topLeftCell="A13" workbookViewId="0">
      <selection activeCell="I34" sqref="I34"/>
    </sheetView>
  </sheetViews>
  <sheetFormatPr defaultColWidth="9" defaultRowHeight="12"/>
  <cols>
    <col min="1" max="1" width="19.75" style="36" customWidth="1"/>
    <col min="2" max="2" width="17.125" style="36" customWidth="1"/>
    <col min="3" max="3" width="13.875" style="37" customWidth="1"/>
    <col min="4" max="4" width="12.25" style="37" customWidth="1"/>
    <col min="5" max="5" width="12.625" style="36" customWidth="1"/>
    <col min="6" max="6" width="13.625" style="36" customWidth="1"/>
    <col min="7" max="7" width="11.75" style="36" customWidth="1"/>
    <col min="8" max="8" width="13.25" style="36" customWidth="1"/>
    <col min="9" max="9" width="11.625" style="36" customWidth="1"/>
    <col min="10" max="10" width="12.625" style="36" customWidth="1"/>
    <col min="11" max="11" width="9.5" style="36" customWidth="1"/>
    <col min="12" max="12" width="10.75" style="36" customWidth="1"/>
    <col min="13" max="13" width="8" style="36" customWidth="1"/>
    <col min="14" max="15" width="9" style="36"/>
    <col min="16" max="16" width="9.375" style="36" customWidth="1"/>
    <col min="17" max="17" width="9" style="36"/>
    <col min="18" max="18" width="7.5" style="36" customWidth="1"/>
    <col min="19" max="19" width="9.875" style="36" customWidth="1"/>
    <col min="20" max="256" width="9" style="36"/>
    <col min="257" max="257" width="14.375" style="36" customWidth="1"/>
    <col min="258" max="258" width="11.875" style="36" customWidth="1"/>
    <col min="259" max="259" width="13.875" style="36" customWidth="1"/>
    <col min="260" max="260" width="12.25" style="36" customWidth="1"/>
    <col min="261" max="261" width="12.625" style="36" customWidth="1"/>
    <col min="262" max="262" width="13.625" style="36" customWidth="1"/>
    <col min="263" max="263" width="11.75" style="36" customWidth="1"/>
    <col min="264" max="264" width="13.25" style="36" customWidth="1"/>
    <col min="265" max="265" width="11.625" style="36" customWidth="1"/>
    <col min="266" max="266" width="12.625" style="36" customWidth="1"/>
    <col min="267" max="267" width="9.5" style="36" customWidth="1"/>
    <col min="268" max="268" width="10.75" style="36" customWidth="1"/>
    <col min="269" max="269" width="8" style="36" customWidth="1"/>
    <col min="270" max="271" width="9" style="36"/>
    <col min="272" max="272" width="9.375" style="36" customWidth="1"/>
    <col min="273" max="273" width="9" style="36"/>
    <col min="274" max="274" width="7.5" style="36" customWidth="1"/>
    <col min="275" max="275" width="9.875" style="36" customWidth="1"/>
    <col min="276" max="512" width="9" style="36"/>
    <col min="513" max="513" width="14.375" style="36" customWidth="1"/>
    <col min="514" max="514" width="11.875" style="36" customWidth="1"/>
    <col min="515" max="515" width="13.875" style="36" customWidth="1"/>
    <col min="516" max="516" width="12.25" style="36" customWidth="1"/>
    <col min="517" max="517" width="12.625" style="36" customWidth="1"/>
    <col min="518" max="518" width="13.625" style="36" customWidth="1"/>
    <col min="519" max="519" width="11.75" style="36" customWidth="1"/>
    <col min="520" max="520" width="13.25" style="36" customWidth="1"/>
    <col min="521" max="521" width="11.625" style="36" customWidth="1"/>
    <col min="522" max="522" width="12.625" style="36" customWidth="1"/>
    <col min="523" max="523" width="9.5" style="36" customWidth="1"/>
    <col min="524" max="524" width="10.75" style="36" customWidth="1"/>
    <col min="525" max="525" width="8" style="36" customWidth="1"/>
    <col min="526" max="527" width="9" style="36"/>
    <col min="528" max="528" width="9.375" style="36" customWidth="1"/>
    <col min="529" max="529" width="9" style="36"/>
    <col min="530" max="530" width="7.5" style="36" customWidth="1"/>
    <col min="531" max="531" width="9.875" style="36" customWidth="1"/>
    <col min="532" max="768" width="9" style="36"/>
    <col min="769" max="769" width="14.375" style="36" customWidth="1"/>
    <col min="770" max="770" width="11.875" style="36" customWidth="1"/>
    <col min="771" max="771" width="13.875" style="36" customWidth="1"/>
    <col min="772" max="772" width="12.25" style="36" customWidth="1"/>
    <col min="773" max="773" width="12.625" style="36" customWidth="1"/>
    <col min="774" max="774" width="13.625" style="36" customWidth="1"/>
    <col min="775" max="775" width="11.75" style="36" customWidth="1"/>
    <col min="776" max="776" width="13.25" style="36" customWidth="1"/>
    <col min="777" max="777" width="11.625" style="36" customWidth="1"/>
    <col min="778" max="778" width="12.625" style="36" customWidth="1"/>
    <col min="779" max="779" width="9.5" style="36" customWidth="1"/>
    <col min="780" max="780" width="10.75" style="36" customWidth="1"/>
    <col min="781" max="781" width="8" style="36" customWidth="1"/>
    <col min="782" max="783" width="9" style="36"/>
    <col min="784" max="784" width="9.375" style="36" customWidth="1"/>
    <col min="785" max="785" width="9" style="36"/>
    <col min="786" max="786" width="7.5" style="36" customWidth="1"/>
    <col min="787" max="787" width="9.875" style="36" customWidth="1"/>
    <col min="788" max="1024" width="9" style="36"/>
    <col min="1025" max="1025" width="14.375" style="36" customWidth="1"/>
    <col min="1026" max="1026" width="11.875" style="36" customWidth="1"/>
    <col min="1027" max="1027" width="13.875" style="36" customWidth="1"/>
    <col min="1028" max="1028" width="12.25" style="36" customWidth="1"/>
    <col min="1029" max="1029" width="12.625" style="36" customWidth="1"/>
    <col min="1030" max="1030" width="13.625" style="36" customWidth="1"/>
    <col min="1031" max="1031" width="11.75" style="36" customWidth="1"/>
    <col min="1032" max="1032" width="13.25" style="36" customWidth="1"/>
    <col min="1033" max="1033" width="11.625" style="36" customWidth="1"/>
    <col min="1034" max="1034" width="12.625" style="36" customWidth="1"/>
    <col min="1035" max="1035" width="9.5" style="36" customWidth="1"/>
    <col min="1036" max="1036" width="10.75" style="36" customWidth="1"/>
    <col min="1037" max="1037" width="8" style="36" customWidth="1"/>
    <col min="1038" max="1039" width="9" style="36"/>
    <col min="1040" max="1040" width="9.375" style="36" customWidth="1"/>
    <col min="1041" max="1041" width="9" style="36"/>
    <col min="1042" max="1042" width="7.5" style="36" customWidth="1"/>
    <col min="1043" max="1043" width="9.875" style="36" customWidth="1"/>
    <col min="1044" max="1280" width="9" style="36"/>
    <col min="1281" max="1281" width="14.375" style="36" customWidth="1"/>
    <col min="1282" max="1282" width="11.875" style="36" customWidth="1"/>
    <col min="1283" max="1283" width="13.875" style="36" customWidth="1"/>
    <col min="1284" max="1284" width="12.25" style="36" customWidth="1"/>
    <col min="1285" max="1285" width="12.625" style="36" customWidth="1"/>
    <col min="1286" max="1286" width="13.625" style="36" customWidth="1"/>
    <col min="1287" max="1287" width="11.75" style="36" customWidth="1"/>
    <col min="1288" max="1288" width="13.25" style="36" customWidth="1"/>
    <col min="1289" max="1289" width="11.625" style="36" customWidth="1"/>
    <col min="1290" max="1290" width="12.625" style="36" customWidth="1"/>
    <col min="1291" max="1291" width="9.5" style="36" customWidth="1"/>
    <col min="1292" max="1292" width="10.75" style="36" customWidth="1"/>
    <col min="1293" max="1293" width="8" style="36" customWidth="1"/>
    <col min="1294" max="1295" width="9" style="36"/>
    <col min="1296" max="1296" width="9.375" style="36" customWidth="1"/>
    <col min="1297" max="1297" width="9" style="36"/>
    <col min="1298" max="1298" width="7.5" style="36" customWidth="1"/>
    <col min="1299" max="1299" width="9.875" style="36" customWidth="1"/>
    <col min="1300" max="1536" width="9" style="36"/>
    <col min="1537" max="1537" width="14.375" style="36" customWidth="1"/>
    <col min="1538" max="1538" width="11.875" style="36" customWidth="1"/>
    <col min="1539" max="1539" width="13.875" style="36" customWidth="1"/>
    <col min="1540" max="1540" width="12.25" style="36" customWidth="1"/>
    <col min="1541" max="1541" width="12.625" style="36" customWidth="1"/>
    <col min="1542" max="1542" width="13.625" style="36" customWidth="1"/>
    <col min="1543" max="1543" width="11.75" style="36" customWidth="1"/>
    <col min="1544" max="1544" width="13.25" style="36" customWidth="1"/>
    <col min="1545" max="1545" width="11.625" style="36" customWidth="1"/>
    <col min="1546" max="1546" width="12.625" style="36" customWidth="1"/>
    <col min="1547" max="1547" width="9.5" style="36" customWidth="1"/>
    <col min="1548" max="1548" width="10.75" style="36" customWidth="1"/>
    <col min="1549" max="1549" width="8" style="36" customWidth="1"/>
    <col min="1550" max="1551" width="9" style="36"/>
    <col min="1552" max="1552" width="9.375" style="36" customWidth="1"/>
    <col min="1553" max="1553" width="9" style="36"/>
    <col min="1554" max="1554" width="7.5" style="36" customWidth="1"/>
    <col min="1555" max="1555" width="9.875" style="36" customWidth="1"/>
    <col min="1556" max="1792" width="9" style="36"/>
    <col min="1793" max="1793" width="14.375" style="36" customWidth="1"/>
    <col min="1794" max="1794" width="11.875" style="36" customWidth="1"/>
    <col min="1795" max="1795" width="13.875" style="36" customWidth="1"/>
    <col min="1796" max="1796" width="12.25" style="36" customWidth="1"/>
    <col min="1797" max="1797" width="12.625" style="36" customWidth="1"/>
    <col min="1798" max="1798" width="13.625" style="36" customWidth="1"/>
    <col min="1799" max="1799" width="11.75" style="36" customWidth="1"/>
    <col min="1800" max="1800" width="13.25" style="36" customWidth="1"/>
    <col min="1801" max="1801" width="11.625" style="36" customWidth="1"/>
    <col min="1802" max="1802" width="12.625" style="36" customWidth="1"/>
    <col min="1803" max="1803" width="9.5" style="36" customWidth="1"/>
    <col min="1804" max="1804" width="10.75" style="36" customWidth="1"/>
    <col min="1805" max="1805" width="8" style="36" customWidth="1"/>
    <col min="1806" max="1807" width="9" style="36"/>
    <col min="1808" max="1808" width="9.375" style="36" customWidth="1"/>
    <col min="1809" max="1809" width="9" style="36"/>
    <col min="1810" max="1810" width="7.5" style="36" customWidth="1"/>
    <col min="1811" max="1811" width="9.875" style="36" customWidth="1"/>
    <col min="1812" max="2048" width="9" style="36"/>
    <col min="2049" max="2049" width="14.375" style="36" customWidth="1"/>
    <col min="2050" max="2050" width="11.875" style="36" customWidth="1"/>
    <col min="2051" max="2051" width="13.875" style="36" customWidth="1"/>
    <col min="2052" max="2052" width="12.25" style="36" customWidth="1"/>
    <col min="2053" max="2053" width="12.625" style="36" customWidth="1"/>
    <col min="2054" max="2054" width="13.625" style="36" customWidth="1"/>
    <col min="2055" max="2055" width="11.75" style="36" customWidth="1"/>
    <col min="2056" max="2056" width="13.25" style="36" customWidth="1"/>
    <col min="2057" max="2057" width="11.625" style="36" customWidth="1"/>
    <col min="2058" max="2058" width="12.625" style="36" customWidth="1"/>
    <col min="2059" max="2059" width="9.5" style="36" customWidth="1"/>
    <col min="2060" max="2060" width="10.75" style="36" customWidth="1"/>
    <col min="2061" max="2061" width="8" style="36" customWidth="1"/>
    <col min="2062" max="2063" width="9" style="36"/>
    <col min="2064" max="2064" width="9.375" style="36" customWidth="1"/>
    <col min="2065" max="2065" width="9" style="36"/>
    <col min="2066" max="2066" width="7.5" style="36" customWidth="1"/>
    <col min="2067" max="2067" width="9.875" style="36" customWidth="1"/>
    <col min="2068" max="2304" width="9" style="36"/>
    <col min="2305" max="2305" width="14.375" style="36" customWidth="1"/>
    <col min="2306" max="2306" width="11.875" style="36" customWidth="1"/>
    <col min="2307" max="2307" width="13.875" style="36" customWidth="1"/>
    <col min="2308" max="2308" width="12.25" style="36" customWidth="1"/>
    <col min="2309" max="2309" width="12.625" style="36" customWidth="1"/>
    <col min="2310" max="2310" width="13.625" style="36" customWidth="1"/>
    <col min="2311" max="2311" width="11.75" style="36" customWidth="1"/>
    <col min="2312" max="2312" width="13.25" style="36" customWidth="1"/>
    <col min="2313" max="2313" width="11.625" style="36" customWidth="1"/>
    <col min="2314" max="2314" width="12.625" style="36" customWidth="1"/>
    <col min="2315" max="2315" width="9.5" style="36" customWidth="1"/>
    <col min="2316" max="2316" width="10.75" style="36" customWidth="1"/>
    <col min="2317" max="2317" width="8" style="36" customWidth="1"/>
    <col min="2318" max="2319" width="9" style="36"/>
    <col min="2320" max="2320" width="9.375" style="36" customWidth="1"/>
    <col min="2321" max="2321" width="9" style="36"/>
    <col min="2322" max="2322" width="7.5" style="36" customWidth="1"/>
    <col min="2323" max="2323" width="9.875" style="36" customWidth="1"/>
    <col min="2324" max="2560" width="9" style="36"/>
    <col min="2561" max="2561" width="14.375" style="36" customWidth="1"/>
    <col min="2562" max="2562" width="11.875" style="36" customWidth="1"/>
    <col min="2563" max="2563" width="13.875" style="36" customWidth="1"/>
    <col min="2564" max="2564" width="12.25" style="36" customWidth="1"/>
    <col min="2565" max="2565" width="12.625" style="36" customWidth="1"/>
    <col min="2566" max="2566" width="13.625" style="36" customWidth="1"/>
    <col min="2567" max="2567" width="11.75" style="36" customWidth="1"/>
    <col min="2568" max="2568" width="13.25" style="36" customWidth="1"/>
    <col min="2569" max="2569" width="11.625" style="36" customWidth="1"/>
    <col min="2570" max="2570" width="12.625" style="36" customWidth="1"/>
    <col min="2571" max="2571" width="9.5" style="36" customWidth="1"/>
    <col min="2572" max="2572" width="10.75" style="36" customWidth="1"/>
    <col min="2573" max="2573" width="8" style="36" customWidth="1"/>
    <col min="2574" max="2575" width="9" style="36"/>
    <col min="2576" max="2576" width="9.375" style="36" customWidth="1"/>
    <col min="2577" max="2577" width="9" style="36"/>
    <col min="2578" max="2578" width="7.5" style="36" customWidth="1"/>
    <col min="2579" max="2579" width="9.875" style="36" customWidth="1"/>
    <col min="2580" max="2816" width="9" style="36"/>
    <col min="2817" max="2817" width="14.375" style="36" customWidth="1"/>
    <col min="2818" max="2818" width="11.875" style="36" customWidth="1"/>
    <col min="2819" max="2819" width="13.875" style="36" customWidth="1"/>
    <col min="2820" max="2820" width="12.25" style="36" customWidth="1"/>
    <col min="2821" max="2821" width="12.625" style="36" customWidth="1"/>
    <col min="2822" max="2822" width="13.625" style="36" customWidth="1"/>
    <col min="2823" max="2823" width="11.75" style="36" customWidth="1"/>
    <col min="2824" max="2824" width="13.25" style="36" customWidth="1"/>
    <col min="2825" max="2825" width="11.625" style="36" customWidth="1"/>
    <col min="2826" max="2826" width="12.625" style="36" customWidth="1"/>
    <col min="2827" max="2827" width="9.5" style="36" customWidth="1"/>
    <col min="2828" max="2828" width="10.75" style="36" customWidth="1"/>
    <col min="2829" max="2829" width="8" style="36" customWidth="1"/>
    <col min="2830" max="2831" width="9" style="36"/>
    <col min="2832" max="2832" width="9.375" style="36" customWidth="1"/>
    <col min="2833" max="2833" width="9" style="36"/>
    <col min="2834" max="2834" width="7.5" style="36" customWidth="1"/>
    <col min="2835" max="2835" width="9.875" style="36" customWidth="1"/>
    <col min="2836" max="3072" width="9" style="36"/>
    <col min="3073" max="3073" width="14.375" style="36" customWidth="1"/>
    <col min="3074" max="3074" width="11.875" style="36" customWidth="1"/>
    <col min="3075" max="3075" width="13.875" style="36" customWidth="1"/>
    <col min="3076" max="3076" width="12.25" style="36" customWidth="1"/>
    <col min="3077" max="3077" width="12.625" style="36" customWidth="1"/>
    <col min="3078" max="3078" width="13.625" style="36" customWidth="1"/>
    <col min="3079" max="3079" width="11.75" style="36" customWidth="1"/>
    <col min="3080" max="3080" width="13.25" style="36" customWidth="1"/>
    <col min="3081" max="3081" width="11.625" style="36" customWidth="1"/>
    <col min="3082" max="3082" width="12.625" style="36" customWidth="1"/>
    <col min="3083" max="3083" width="9.5" style="36" customWidth="1"/>
    <col min="3084" max="3084" width="10.75" style="36" customWidth="1"/>
    <col min="3085" max="3085" width="8" style="36" customWidth="1"/>
    <col min="3086" max="3087" width="9" style="36"/>
    <col min="3088" max="3088" width="9.375" style="36" customWidth="1"/>
    <col min="3089" max="3089" width="9" style="36"/>
    <col min="3090" max="3090" width="7.5" style="36" customWidth="1"/>
    <col min="3091" max="3091" width="9.875" style="36" customWidth="1"/>
    <col min="3092" max="3328" width="9" style="36"/>
    <col min="3329" max="3329" width="14.375" style="36" customWidth="1"/>
    <col min="3330" max="3330" width="11.875" style="36" customWidth="1"/>
    <col min="3331" max="3331" width="13.875" style="36" customWidth="1"/>
    <col min="3332" max="3332" width="12.25" style="36" customWidth="1"/>
    <col min="3333" max="3333" width="12.625" style="36" customWidth="1"/>
    <col min="3334" max="3334" width="13.625" style="36" customWidth="1"/>
    <col min="3335" max="3335" width="11.75" style="36" customWidth="1"/>
    <col min="3336" max="3336" width="13.25" style="36" customWidth="1"/>
    <col min="3337" max="3337" width="11.625" style="36" customWidth="1"/>
    <col min="3338" max="3338" width="12.625" style="36" customWidth="1"/>
    <col min="3339" max="3339" width="9.5" style="36" customWidth="1"/>
    <col min="3340" max="3340" width="10.75" style="36" customWidth="1"/>
    <col min="3341" max="3341" width="8" style="36" customWidth="1"/>
    <col min="3342" max="3343" width="9" style="36"/>
    <col min="3344" max="3344" width="9.375" style="36" customWidth="1"/>
    <col min="3345" max="3345" width="9" style="36"/>
    <col min="3346" max="3346" width="7.5" style="36" customWidth="1"/>
    <col min="3347" max="3347" width="9.875" style="36" customWidth="1"/>
    <col min="3348" max="3584" width="9" style="36"/>
    <col min="3585" max="3585" width="14.375" style="36" customWidth="1"/>
    <col min="3586" max="3586" width="11.875" style="36" customWidth="1"/>
    <col min="3587" max="3587" width="13.875" style="36" customWidth="1"/>
    <col min="3588" max="3588" width="12.25" style="36" customWidth="1"/>
    <col min="3589" max="3589" width="12.625" style="36" customWidth="1"/>
    <col min="3590" max="3590" width="13.625" style="36" customWidth="1"/>
    <col min="3591" max="3591" width="11.75" style="36" customWidth="1"/>
    <col min="3592" max="3592" width="13.25" style="36" customWidth="1"/>
    <col min="3593" max="3593" width="11.625" style="36" customWidth="1"/>
    <col min="3594" max="3594" width="12.625" style="36" customWidth="1"/>
    <col min="3595" max="3595" width="9.5" style="36" customWidth="1"/>
    <col min="3596" max="3596" width="10.75" style="36" customWidth="1"/>
    <col min="3597" max="3597" width="8" style="36" customWidth="1"/>
    <col min="3598" max="3599" width="9" style="36"/>
    <col min="3600" max="3600" width="9.375" style="36" customWidth="1"/>
    <col min="3601" max="3601" width="9" style="36"/>
    <col min="3602" max="3602" width="7.5" style="36" customWidth="1"/>
    <col min="3603" max="3603" width="9.875" style="36" customWidth="1"/>
    <col min="3604" max="3840" width="9" style="36"/>
    <col min="3841" max="3841" width="14.375" style="36" customWidth="1"/>
    <col min="3842" max="3842" width="11.875" style="36" customWidth="1"/>
    <col min="3843" max="3843" width="13.875" style="36" customWidth="1"/>
    <col min="3844" max="3844" width="12.25" style="36" customWidth="1"/>
    <col min="3845" max="3845" width="12.625" style="36" customWidth="1"/>
    <col min="3846" max="3846" width="13.625" style="36" customWidth="1"/>
    <col min="3847" max="3847" width="11.75" style="36" customWidth="1"/>
    <col min="3848" max="3848" width="13.25" style="36" customWidth="1"/>
    <col min="3849" max="3849" width="11.625" style="36" customWidth="1"/>
    <col min="3850" max="3850" width="12.625" style="36" customWidth="1"/>
    <col min="3851" max="3851" width="9.5" style="36" customWidth="1"/>
    <col min="3852" max="3852" width="10.75" style="36" customWidth="1"/>
    <col min="3853" max="3853" width="8" style="36" customWidth="1"/>
    <col min="3854" max="3855" width="9" style="36"/>
    <col min="3856" max="3856" width="9.375" style="36" customWidth="1"/>
    <col min="3857" max="3857" width="9" style="36"/>
    <col min="3858" max="3858" width="7.5" style="36" customWidth="1"/>
    <col min="3859" max="3859" width="9.875" style="36" customWidth="1"/>
    <col min="3860" max="4096" width="9" style="36"/>
    <col min="4097" max="4097" width="14.375" style="36" customWidth="1"/>
    <col min="4098" max="4098" width="11.875" style="36" customWidth="1"/>
    <col min="4099" max="4099" width="13.875" style="36" customWidth="1"/>
    <col min="4100" max="4100" width="12.25" style="36" customWidth="1"/>
    <col min="4101" max="4101" width="12.625" style="36" customWidth="1"/>
    <col min="4102" max="4102" width="13.625" style="36" customWidth="1"/>
    <col min="4103" max="4103" width="11.75" style="36" customWidth="1"/>
    <col min="4104" max="4104" width="13.25" style="36" customWidth="1"/>
    <col min="4105" max="4105" width="11.625" style="36" customWidth="1"/>
    <col min="4106" max="4106" width="12.625" style="36" customWidth="1"/>
    <col min="4107" max="4107" width="9.5" style="36" customWidth="1"/>
    <col min="4108" max="4108" width="10.75" style="36" customWidth="1"/>
    <col min="4109" max="4109" width="8" style="36" customWidth="1"/>
    <col min="4110" max="4111" width="9" style="36"/>
    <col min="4112" max="4112" width="9.375" style="36" customWidth="1"/>
    <col min="4113" max="4113" width="9" style="36"/>
    <col min="4114" max="4114" width="7.5" style="36" customWidth="1"/>
    <col min="4115" max="4115" width="9.875" style="36" customWidth="1"/>
    <col min="4116" max="4352" width="9" style="36"/>
    <col min="4353" max="4353" width="14.375" style="36" customWidth="1"/>
    <col min="4354" max="4354" width="11.875" style="36" customWidth="1"/>
    <col min="4355" max="4355" width="13.875" style="36" customWidth="1"/>
    <col min="4356" max="4356" width="12.25" style="36" customWidth="1"/>
    <col min="4357" max="4357" width="12.625" style="36" customWidth="1"/>
    <col min="4358" max="4358" width="13.625" style="36" customWidth="1"/>
    <col min="4359" max="4359" width="11.75" style="36" customWidth="1"/>
    <col min="4360" max="4360" width="13.25" style="36" customWidth="1"/>
    <col min="4361" max="4361" width="11.625" style="36" customWidth="1"/>
    <col min="4362" max="4362" width="12.625" style="36" customWidth="1"/>
    <col min="4363" max="4363" width="9.5" style="36" customWidth="1"/>
    <col min="4364" max="4364" width="10.75" style="36" customWidth="1"/>
    <col min="4365" max="4365" width="8" style="36" customWidth="1"/>
    <col min="4366" max="4367" width="9" style="36"/>
    <col min="4368" max="4368" width="9.375" style="36" customWidth="1"/>
    <col min="4369" max="4369" width="9" style="36"/>
    <col min="4370" max="4370" width="7.5" style="36" customWidth="1"/>
    <col min="4371" max="4371" width="9.875" style="36" customWidth="1"/>
    <col min="4372" max="4608" width="9" style="36"/>
    <col min="4609" max="4609" width="14.375" style="36" customWidth="1"/>
    <col min="4610" max="4610" width="11.875" style="36" customWidth="1"/>
    <col min="4611" max="4611" width="13.875" style="36" customWidth="1"/>
    <col min="4612" max="4612" width="12.25" style="36" customWidth="1"/>
    <col min="4613" max="4613" width="12.625" style="36" customWidth="1"/>
    <col min="4614" max="4614" width="13.625" style="36" customWidth="1"/>
    <col min="4615" max="4615" width="11.75" style="36" customWidth="1"/>
    <col min="4616" max="4616" width="13.25" style="36" customWidth="1"/>
    <col min="4617" max="4617" width="11.625" style="36" customWidth="1"/>
    <col min="4618" max="4618" width="12.625" style="36" customWidth="1"/>
    <col min="4619" max="4619" width="9.5" style="36" customWidth="1"/>
    <col min="4620" max="4620" width="10.75" style="36" customWidth="1"/>
    <col min="4621" max="4621" width="8" style="36" customWidth="1"/>
    <col min="4622" max="4623" width="9" style="36"/>
    <col min="4624" max="4624" width="9.375" style="36" customWidth="1"/>
    <col min="4625" max="4625" width="9" style="36"/>
    <col min="4626" max="4626" width="7.5" style="36" customWidth="1"/>
    <col min="4627" max="4627" width="9.875" style="36" customWidth="1"/>
    <col min="4628" max="4864" width="9" style="36"/>
    <col min="4865" max="4865" width="14.375" style="36" customWidth="1"/>
    <col min="4866" max="4866" width="11.875" style="36" customWidth="1"/>
    <col min="4867" max="4867" width="13.875" style="36" customWidth="1"/>
    <col min="4868" max="4868" width="12.25" style="36" customWidth="1"/>
    <col min="4869" max="4869" width="12.625" style="36" customWidth="1"/>
    <col min="4870" max="4870" width="13.625" style="36" customWidth="1"/>
    <col min="4871" max="4871" width="11.75" style="36" customWidth="1"/>
    <col min="4872" max="4872" width="13.25" style="36" customWidth="1"/>
    <col min="4873" max="4873" width="11.625" style="36" customWidth="1"/>
    <col min="4874" max="4874" width="12.625" style="36" customWidth="1"/>
    <col min="4875" max="4875" width="9.5" style="36" customWidth="1"/>
    <col min="4876" max="4876" width="10.75" style="36" customWidth="1"/>
    <col min="4877" max="4877" width="8" style="36" customWidth="1"/>
    <col min="4878" max="4879" width="9" style="36"/>
    <col min="4880" max="4880" width="9.375" style="36" customWidth="1"/>
    <col min="4881" max="4881" width="9" style="36"/>
    <col min="4882" max="4882" width="7.5" style="36" customWidth="1"/>
    <col min="4883" max="4883" width="9.875" style="36" customWidth="1"/>
    <col min="4884" max="5120" width="9" style="36"/>
    <col min="5121" max="5121" width="14.375" style="36" customWidth="1"/>
    <col min="5122" max="5122" width="11.875" style="36" customWidth="1"/>
    <col min="5123" max="5123" width="13.875" style="36" customWidth="1"/>
    <col min="5124" max="5124" width="12.25" style="36" customWidth="1"/>
    <col min="5125" max="5125" width="12.625" style="36" customWidth="1"/>
    <col min="5126" max="5126" width="13.625" style="36" customWidth="1"/>
    <col min="5127" max="5127" width="11.75" style="36" customWidth="1"/>
    <col min="5128" max="5128" width="13.25" style="36" customWidth="1"/>
    <col min="5129" max="5129" width="11.625" style="36" customWidth="1"/>
    <col min="5130" max="5130" width="12.625" style="36" customWidth="1"/>
    <col min="5131" max="5131" width="9.5" style="36" customWidth="1"/>
    <col min="5132" max="5132" width="10.75" style="36" customWidth="1"/>
    <col min="5133" max="5133" width="8" style="36" customWidth="1"/>
    <col min="5134" max="5135" width="9" style="36"/>
    <col min="5136" max="5136" width="9.375" style="36" customWidth="1"/>
    <col min="5137" max="5137" width="9" style="36"/>
    <col min="5138" max="5138" width="7.5" style="36" customWidth="1"/>
    <col min="5139" max="5139" width="9.875" style="36" customWidth="1"/>
    <col min="5140" max="5376" width="9" style="36"/>
    <col min="5377" max="5377" width="14.375" style="36" customWidth="1"/>
    <col min="5378" max="5378" width="11.875" style="36" customWidth="1"/>
    <col min="5379" max="5379" width="13.875" style="36" customWidth="1"/>
    <col min="5380" max="5380" width="12.25" style="36" customWidth="1"/>
    <col min="5381" max="5381" width="12.625" style="36" customWidth="1"/>
    <col min="5382" max="5382" width="13.625" style="36" customWidth="1"/>
    <col min="5383" max="5383" width="11.75" style="36" customWidth="1"/>
    <col min="5384" max="5384" width="13.25" style="36" customWidth="1"/>
    <col min="5385" max="5385" width="11.625" style="36" customWidth="1"/>
    <col min="5386" max="5386" width="12.625" style="36" customWidth="1"/>
    <col min="5387" max="5387" width="9.5" style="36" customWidth="1"/>
    <col min="5388" max="5388" width="10.75" style="36" customWidth="1"/>
    <col min="5389" max="5389" width="8" style="36" customWidth="1"/>
    <col min="5390" max="5391" width="9" style="36"/>
    <col min="5392" max="5392" width="9.375" style="36" customWidth="1"/>
    <col min="5393" max="5393" width="9" style="36"/>
    <col min="5394" max="5394" width="7.5" style="36" customWidth="1"/>
    <col min="5395" max="5395" width="9.875" style="36" customWidth="1"/>
    <col min="5396" max="5632" width="9" style="36"/>
    <col min="5633" max="5633" width="14.375" style="36" customWidth="1"/>
    <col min="5634" max="5634" width="11.875" style="36" customWidth="1"/>
    <col min="5635" max="5635" width="13.875" style="36" customWidth="1"/>
    <col min="5636" max="5636" width="12.25" style="36" customWidth="1"/>
    <col min="5637" max="5637" width="12.625" style="36" customWidth="1"/>
    <col min="5638" max="5638" width="13.625" style="36" customWidth="1"/>
    <col min="5639" max="5639" width="11.75" style="36" customWidth="1"/>
    <col min="5640" max="5640" width="13.25" style="36" customWidth="1"/>
    <col min="5641" max="5641" width="11.625" style="36" customWidth="1"/>
    <col min="5642" max="5642" width="12.625" style="36" customWidth="1"/>
    <col min="5643" max="5643" width="9.5" style="36" customWidth="1"/>
    <col min="5644" max="5644" width="10.75" style="36" customWidth="1"/>
    <col min="5645" max="5645" width="8" style="36" customWidth="1"/>
    <col min="5646" max="5647" width="9" style="36"/>
    <col min="5648" max="5648" width="9.375" style="36" customWidth="1"/>
    <col min="5649" max="5649" width="9" style="36"/>
    <col min="5650" max="5650" width="7.5" style="36" customWidth="1"/>
    <col min="5651" max="5651" width="9.875" style="36" customWidth="1"/>
    <col min="5652" max="5888" width="9" style="36"/>
    <col min="5889" max="5889" width="14.375" style="36" customWidth="1"/>
    <col min="5890" max="5890" width="11.875" style="36" customWidth="1"/>
    <col min="5891" max="5891" width="13.875" style="36" customWidth="1"/>
    <col min="5892" max="5892" width="12.25" style="36" customWidth="1"/>
    <col min="5893" max="5893" width="12.625" style="36" customWidth="1"/>
    <col min="5894" max="5894" width="13.625" style="36" customWidth="1"/>
    <col min="5895" max="5895" width="11.75" style="36" customWidth="1"/>
    <col min="5896" max="5896" width="13.25" style="36" customWidth="1"/>
    <col min="5897" max="5897" width="11.625" style="36" customWidth="1"/>
    <col min="5898" max="5898" width="12.625" style="36" customWidth="1"/>
    <col min="5899" max="5899" width="9.5" style="36" customWidth="1"/>
    <col min="5900" max="5900" width="10.75" style="36" customWidth="1"/>
    <col min="5901" max="5901" width="8" style="36" customWidth="1"/>
    <col min="5902" max="5903" width="9" style="36"/>
    <col min="5904" max="5904" width="9.375" style="36" customWidth="1"/>
    <col min="5905" max="5905" width="9" style="36"/>
    <col min="5906" max="5906" width="7.5" style="36" customWidth="1"/>
    <col min="5907" max="5907" width="9.875" style="36" customWidth="1"/>
    <col min="5908" max="6144" width="9" style="36"/>
    <col min="6145" max="6145" width="14.375" style="36" customWidth="1"/>
    <col min="6146" max="6146" width="11.875" style="36" customWidth="1"/>
    <col min="6147" max="6147" width="13.875" style="36" customWidth="1"/>
    <col min="6148" max="6148" width="12.25" style="36" customWidth="1"/>
    <col min="6149" max="6149" width="12.625" style="36" customWidth="1"/>
    <col min="6150" max="6150" width="13.625" style="36" customWidth="1"/>
    <col min="6151" max="6151" width="11.75" style="36" customWidth="1"/>
    <col min="6152" max="6152" width="13.25" style="36" customWidth="1"/>
    <col min="6153" max="6153" width="11.625" style="36" customWidth="1"/>
    <col min="6154" max="6154" width="12.625" style="36" customWidth="1"/>
    <col min="6155" max="6155" width="9.5" style="36" customWidth="1"/>
    <col min="6156" max="6156" width="10.75" style="36" customWidth="1"/>
    <col min="6157" max="6157" width="8" style="36" customWidth="1"/>
    <col min="6158" max="6159" width="9" style="36"/>
    <col min="6160" max="6160" width="9.375" style="36" customWidth="1"/>
    <col min="6161" max="6161" width="9" style="36"/>
    <col min="6162" max="6162" width="7.5" style="36" customWidth="1"/>
    <col min="6163" max="6163" width="9.875" style="36" customWidth="1"/>
    <col min="6164" max="6400" width="9" style="36"/>
    <col min="6401" max="6401" width="14.375" style="36" customWidth="1"/>
    <col min="6402" max="6402" width="11.875" style="36" customWidth="1"/>
    <col min="6403" max="6403" width="13.875" style="36" customWidth="1"/>
    <col min="6404" max="6404" width="12.25" style="36" customWidth="1"/>
    <col min="6405" max="6405" width="12.625" style="36" customWidth="1"/>
    <col min="6406" max="6406" width="13.625" style="36" customWidth="1"/>
    <col min="6407" max="6407" width="11.75" style="36" customWidth="1"/>
    <col min="6408" max="6408" width="13.25" style="36" customWidth="1"/>
    <col min="6409" max="6409" width="11.625" style="36" customWidth="1"/>
    <col min="6410" max="6410" width="12.625" style="36" customWidth="1"/>
    <col min="6411" max="6411" width="9.5" style="36" customWidth="1"/>
    <col min="6412" max="6412" width="10.75" style="36" customWidth="1"/>
    <col min="6413" max="6413" width="8" style="36" customWidth="1"/>
    <col min="6414" max="6415" width="9" style="36"/>
    <col min="6416" max="6416" width="9.375" style="36" customWidth="1"/>
    <col min="6417" max="6417" width="9" style="36"/>
    <col min="6418" max="6418" width="7.5" style="36" customWidth="1"/>
    <col min="6419" max="6419" width="9.875" style="36" customWidth="1"/>
    <col min="6420" max="6656" width="9" style="36"/>
    <col min="6657" max="6657" width="14.375" style="36" customWidth="1"/>
    <col min="6658" max="6658" width="11.875" style="36" customWidth="1"/>
    <col min="6659" max="6659" width="13.875" style="36" customWidth="1"/>
    <col min="6660" max="6660" width="12.25" style="36" customWidth="1"/>
    <col min="6661" max="6661" width="12.625" style="36" customWidth="1"/>
    <col min="6662" max="6662" width="13.625" style="36" customWidth="1"/>
    <col min="6663" max="6663" width="11.75" style="36" customWidth="1"/>
    <col min="6664" max="6664" width="13.25" style="36" customWidth="1"/>
    <col min="6665" max="6665" width="11.625" style="36" customWidth="1"/>
    <col min="6666" max="6666" width="12.625" style="36" customWidth="1"/>
    <col min="6667" max="6667" width="9.5" style="36" customWidth="1"/>
    <col min="6668" max="6668" width="10.75" style="36" customWidth="1"/>
    <col min="6669" max="6669" width="8" style="36" customWidth="1"/>
    <col min="6670" max="6671" width="9" style="36"/>
    <col min="6672" max="6672" width="9.375" style="36" customWidth="1"/>
    <col min="6673" max="6673" width="9" style="36"/>
    <col min="6674" max="6674" width="7.5" style="36" customWidth="1"/>
    <col min="6675" max="6675" width="9.875" style="36" customWidth="1"/>
    <col min="6676" max="6912" width="9" style="36"/>
    <col min="6913" max="6913" width="14.375" style="36" customWidth="1"/>
    <col min="6914" max="6914" width="11.875" style="36" customWidth="1"/>
    <col min="6915" max="6915" width="13.875" style="36" customWidth="1"/>
    <col min="6916" max="6916" width="12.25" style="36" customWidth="1"/>
    <col min="6917" max="6917" width="12.625" style="36" customWidth="1"/>
    <col min="6918" max="6918" width="13.625" style="36" customWidth="1"/>
    <col min="6919" max="6919" width="11.75" style="36" customWidth="1"/>
    <col min="6920" max="6920" width="13.25" style="36" customWidth="1"/>
    <col min="6921" max="6921" width="11.625" style="36" customWidth="1"/>
    <col min="6922" max="6922" width="12.625" style="36" customWidth="1"/>
    <col min="6923" max="6923" width="9.5" style="36" customWidth="1"/>
    <col min="6924" max="6924" width="10.75" style="36" customWidth="1"/>
    <col min="6925" max="6925" width="8" style="36" customWidth="1"/>
    <col min="6926" max="6927" width="9" style="36"/>
    <col min="6928" max="6928" width="9.375" style="36" customWidth="1"/>
    <col min="6929" max="6929" width="9" style="36"/>
    <col min="6930" max="6930" width="7.5" style="36" customWidth="1"/>
    <col min="6931" max="6931" width="9.875" style="36" customWidth="1"/>
    <col min="6932" max="7168" width="9" style="36"/>
    <col min="7169" max="7169" width="14.375" style="36" customWidth="1"/>
    <col min="7170" max="7170" width="11.875" style="36" customWidth="1"/>
    <col min="7171" max="7171" width="13.875" style="36" customWidth="1"/>
    <col min="7172" max="7172" width="12.25" style="36" customWidth="1"/>
    <col min="7173" max="7173" width="12.625" style="36" customWidth="1"/>
    <col min="7174" max="7174" width="13.625" style="36" customWidth="1"/>
    <col min="7175" max="7175" width="11.75" style="36" customWidth="1"/>
    <col min="7176" max="7176" width="13.25" style="36" customWidth="1"/>
    <col min="7177" max="7177" width="11.625" style="36" customWidth="1"/>
    <col min="7178" max="7178" width="12.625" style="36" customWidth="1"/>
    <col min="7179" max="7179" width="9.5" style="36" customWidth="1"/>
    <col min="7180" max="7180" width="10.75" style="36" customWidth="1"/>
    <col min="7181" max="7181" width="8" style="36" customWidth="1"/>
    <col min="7182" max="7183" width="9" style="36"/>
    <col min="7184" max="7184" width="9.375" style="36" customWidth="1"/>
    <col min="7185" max="7185" width="9" style="36"/>
    <col min="7186" max="7186" width="7.5" style="36" customWidth="1"/>
    <col min="7187" max="7187" width="9.875" style="36" customWidth="1"/>
    <col min="7188" max="7424" width="9" style="36"/>
    <col min="7425" max="7425" width="14.375" style="36" customWidth="1"/>
    <col min="7426" max="7426" width="11.875" style="36" customWidth="1"/>
    <col min="7427" max="7427" width="13.875" style="36" customWidth="1"/>
    <col min="7428" max="7428" width="12.25" style="36" customWidth="1"/>
    <col min="7429" max="7429" width="12.625" style="36" customWidth="1"/>
    <col min="7430" max="7430" width="13.625" style="36" customWidth="1"/>
    <col min="7431" max="7431" width="11.75" style="36" customWidth="1"/>
    <col min="7432" max="7432" width="13.25" style="36" customWidth="1"/>
    <col min="7433" max="7433" width="11.625" style="36" customWidth="1"/>
    <col min="7434" max="7434" width="12.625" style="36" customWidth="1"/>
    <col min="7435" max="7435" width="9.5" style="36" customWidth="1"/>
    <col min="7436" max="7436" width="10.75" style="36" customWidth="1"/>
    <col min="7437" max="7437" width="8" style="36" customWidth="1"/>
    <col min="7438" max="7439" width="9" style="36"/>
    <col min="7440" max="7440" width="9.375" style="36" customWidth="1"/>
    <col min="7441" max="7441" width="9" style="36"/>
    <col min="7442" max="7442" width="7.5" style="36" customWidth="1"/>
    <col min="7443" max="7443" width="9.875" style="36" customWidth="1"/>
    <col min="7444" max="7680" width="9" style="36"/>
    <col min="7681" max="7681" width="14.375" style="36" customWidth="1"/>
    <col min="7682" max="7682" width="11.875" style="36" customWidth="1"/>
    <col min="7683" max="7683" width="13.875" style="36" customWidth="1"/>
    <col min="7684" max="7684" width="12.25" style="36" customWidth="1"/>
    <col min="7685" max="7685" width="12.625" style="36" customWidth="1"/>
    <col min="7686" max="7686" width="13.625" style="36" customWidth="1"/>
    <col min="7687" max="7687" width="11.75" style="36" customWidth="1"/>
    <col min="7688" max="7688" width="13.25" style="36" customWidth="1"/>
    <col min="7689" max="7689" width="11.625" style="36" customWidth="1"/>
    <col min="7690" max="7690" width="12.625" style="36" customWidth="1"/>
    <col min="7691" max="7691" width="9.5" style="36" customWidth="1"/>
    <col min="7692" max="7692" width="10.75" style="36" customWidth="1"/>
    <col min="7693" max="7693" width="8" style="36" customWidth="1"/>
    <col min="7694" max="7695" width="9" style="36"/>
    <col min="7696" max="7696" width="9.375" style="36" customWidth="1"/>
    <col min="7697" max="7697" width="9" style="36"/>
    <col min="7698" max="7698" width="7.5" style="36" customWidth="1"/>
    <col min="7699" max="7699" width="9.875" style="36" customWidth="1"/>
    <col min="7700" max="7936" width="9" style="36"/>
    <col min="7937" max="7937" width="14.375" style="36" customWidth="1"/>
    <col min="7938" max="7938" width="11.875" style="36" customWidth="1"/>
    <col min="7939" max="7939" width="13.875" style="36" customWidth="1"/>
    <col min="7940" max="7940" width="12.25" style="36" customWidth="1"/>
    <col min="7941" max="7941" width="12.625" style="36" customWidth="1"/>
    <col min="7942" max="7942" width="13.625" style="36" customWidth="1"/>
    <col min="7943" max="7943" width="11.75" style="36" customWidth="1"/>
    <col min="7944" max="7944" width="13.25" style="36" customWidth="1"/>
    <col min="7945" max="7945" width="11.625" style="36" customWidth="1"/>
    <col min="7946" max="7946" width="12.625" style="36" customWidth="1"/>
    <col min="7947" max="7947" width="9.5" style="36" customWidth="1"/>
    <col min="7948" max="7948" width="10.75" style="36" customWidth="1"/>
    <col min="7949" max="7949" width="8" style="36" customWidth="1"/>
    <col min="7950" max="7951" width="9" style="36"/>
    <col min="7952" max="7952" width="9.375" style="36" customWidth="1"/>
    <col min="7953" max="7953" width="9" style="36"/>
    <col min="7954" max="7954" width="7.5" style="36" customWidth="1"/>
    <col min="7955" max="7955" width="9.875" style="36" customWidth="1"/>
    <col min="7956" max="8192" width="9" style="36"/>
    <col min="8193" max="8193" width="14.375" style="36" customWidth="1"/>
    <col min="8194" max="8194" width="11.875" style="36" customWidth="1"/>
    <col min="8195" max="8195" width="13.875" style="36" customWidth="1"/>
    <col min="8196" max="8196" width="12.25" style="36" customWidth="1"/>
    <col min="8197" max="8197" width="12.625" style="36" customWidth="1"/>
    <col min="8198" max="8198" width="13.625" style="36" customWidth="1"/>
    <col min="8199" max="8199" width="11.75" style="36" customWidth="1"/>
    <col min="8200" max="8200" width="13.25" style="36" customWidth="1"/>
    <col min="8201" max="8201" width="11.625" style="36" customWidth="1"/>
    <col min="8202" max="8202" width="12.625" style="36" customWidth="1"/>
    <col min="8203" max="8203" width="9.5" style="36" customWidth="1"/>
    <col min="8204" max="8204" width="10.75" style="36" customWidth="1"/>
    <col min="8205" max="8205" width="8" style="36" customWidth="1"/>
    <col min="8206" max="8207" width="9" style="36"/>
    <col min="8208" max="8208" width="9.375" style="36" customWidth="1"/>
    <col min="8209" max="8209" width="9" style="36"/>
    <col min="8210" max="8210" width="7.5" style="36" customWidth="1"/>
    <col min="8211" max="8211" width="9.875" style="36" customWidth="1"/>
    <col min="8212" max="8448" width="9" style="36"/>
    <col min="8449" max="8449" width="14.375" style="36" customWidth="1"/>
    <col min="8450" max="8450" width="11.875" style="36" customWidth="1"/>
    <col min="8451" max="8451" width="13.875" style="36" customWidth="1"/>
    <col min="8452" max="8452" width="12.25" style="36" customWidth="1"/>
    <col min="8453" max="8453" width="12.625" style="36" customWidth="1"/>
    <col min="8454" max="8454" width="13.625" style="36" customWidth="1"/>
    <col min="8455" max="8455" width="11.75" style="36" customWidth="1"/>
    <col min="8456" max="8456" width="13.25" style="36" customWidth="1"/>
    <col min="8457" max="8457" width="11.625" style="36" customWidth="1"/>
    <col min="8458" max="8458" width="12.625" style="36" customWidth="1"/>
    <col min="8459" max="8459" width="9.5" style="36" customWidth="1"/>
    <col min="8460" max="8460" width="10.75" style="36" customWidth="1"/>
    <col min="8461" max="8461" width="8" style="36" customWidth="1"/>
    <col min="8462" max="8463" width="9" style="36"/>
    <col min="8464" max="8464" width="9.375" style="36" customWidth="1"/>
    <col min="8465" max="8465" width="9" style="36"/>
    <col min="8466" max="8466" width="7.5" style="36" customWidth="1"/>
    <col min="8467" max="8467" width="9.875" style="36" customWidth="1"/>
    <col min="8468" max="8704" width="9" style="36"/>
    <col min="8705" max="8705" width="14.375" style="36" customWidth="1"/>
    <col min="8706" max="8706" width="11.875" style="36" customWidth="1"/>
    <col min="8707" max="8707" width="13.875" style="36" customWidth="1"/>
    <col min="8708" max="8708" width="12.25" style="36" customWidth="1"/>
    <col min="8709" max="8709" width="12.625" style="36" customWidth="1"/>
    <col min="8710" max="8710" width="13.625" style="36" customWidth="1"/>
    <col min="8711" max="8711" width="11.75" style="36" customWidth="1"/>
    <col min="8712" max="8712" width="13.25" style="36" customWidth="1"/>
    <col min="8713" max="8713" width="11.625" style="36" customWidth="1"/>
    <col min="8714" max="8714" width="12.625" style="36" customWidth="1"/>
    <col min="8715" max="8715" width="9.5" style="36" customWidth="1"/>
    <col min="8716" max="8716" width="10.75" style="36" customWidth="1"/>
    <col min="8717" max="8717" width="8" style="36" customWidth="1"/>
    <col min="8718" max="8719" width="9" style="36"/>
    <col min="8720" max="8720" width="9.375" style="36" customWidth="1"/>
    <col min="8721" max="8721" width="9" style="36"/>
    <col min="8722" max="8722" width="7.5" style="36" customWidth="1"/>
    <col min="8723" max="8723" width="9.875" style="36" customWidth="1"/>
    <col min="8724" max="8960" width="9" style="36"/>
    <col min="8961" max="8961" width="14.375" style="36" customWidth="1"/>
    <col min="8962" max="8962" width="11.875" style="36" customWidth="1"/>
    <col min="8963" max="8963" width="13.875" style="36" customWidth="1"/>
    <col min="8964" max="8964" width="12.25" style="36" customWidth="1"/>
    <col min="8965" max="8965" width="12.625" style="36" customWidth="1"/>
    <col min="8966" max="8966" width="13.625" style="36" customWidth="1"/>
    <col min="8967" max="8967" width="11.75" style="36" customWidth="1"/>
    <col min="8968" max="8968" width="13.25" style="36" customWidth="1"/>
    <col min="8969" max="8969" width="11.625" style="36" customWidth="1"/>
    <col min="8970" max="8970" width="12.625" style="36" customWidth="1"/>
    <col min="8971" max="8971" width="9.5" style="36" customWidth="1"/>
    <col min="8972" max="8972" width="10.75" style="36" customWidth="1"/>
    <col min="8973" max="8973" width="8" style="36" customWidth="1"/>
    <col min="8974" max="8975" width="9" style="36"/>
    <col min="8976" max="8976" width="9.375" style="36" customWidth="1"/>
    <col min="8977" max="8977" width="9" style="36"/>
    <col min="8978" max="8978" width="7.5" style="36" customWidth="1"/>
    <col min="8979" max="8979" width="9.875" style="36" customWidth="1"/>
    <col min="8980" max="9216" width="9" style="36"/>
    <col min="9217" max="9217" width="14.375" style="36" customWidth="1"/>
    <col min="9218" max="9218" width="11.875" style="36" customWidth="1"/>
    <col min="9219" max="9219" width="13.875" style="36" customWidth="1"/>
    <col min="9220" max="9220" width="12.25" style="36" customWidth="1"/>
    <col min="9221" max="9221" width="12.625" style="36" customWidth="1"/>
    <col min="9222" max="9222" width="13.625" style="36" customWidth="1"/>
    <col min="9223" max="9223" width="11.75" style="36" customWidth="1"/>
    <col min="9224" max="9224" width="13.25" style="36" customWidth="1"/>
    <col min="9225" max="9225" width="11.625" style="36" customWidth="1"/>
    <col min="9226" max="9226" width="12.625" style="36" customWidth="1"/>
    <col min="9227" max="9227" width="9.5" style="36" customWidth="1"/>
    <col min="9228" max="9228" width="10.75" style="36" customWidth="1"/>
    <col min="9229" max="9229" width="8" style="36" customWidth="1"/>
    <col min="9230" max="9231" width="9" style="36"/>
    <col min="9232" max="9232" width="9.375" style="36" customWidth="1"/>
    <col min="9233" max="9233" width="9" style="36"/>
    <col min="9234" max="9234" width="7.5" style="36" customWidth="1"/>
    <col min="9235" max="9235" width="9.875" style="36" customWidth="1"/>
    <col min="9236" max="9472" width="9" style="36"/>
    <col min="9473" max="9473" width="14.375" style="36" customWidth="1"/>
    <col min="9474" max="9474" width="11.875" style="36" customWidth="1"/>
    <col min="9475" max="9475" width="13.875" style="36" customWidth="1"/>
    <col min="9476" max="9476" width="12.25" style="36" customWidth="1"/>
    <col min="9477" max="9477" width="12.625" style="36" customWidth="1"/>
    <col min="9478" max="9478" width="13.625" style="36" customWidth="1"/>
    <col min="9479" max="9479" width="11.75" style="36" customWidth="1"/>
    <col min="9480" max="9480" width="13.25" style="36" customWidth="1"/>
    <col min="9481" max="9481" width="11.625" style="36" customWidth="1"/>
    <col min="9482" max="9482" width="12.625" style="36" customWidth="1"/>
    <col min="9483" max="9483" width="9.5" style="36" customWidth="1"/>
    <col min="9484" max="9484" width="10.75" style="36" customWidth="1"/>
    <col min="9485" max="9485" width="8" style="36" customWidth="1"/>
    <col min="9486" max="9487" width="9" style="36"/>
    <col min="9488" max="9488" width="9.375" style="36" customWidth="1"/>
    <col min="9489" max="9489" width="9" style="36"/>
    <col min="9490" max="9490" width="7.5" style="36" customWidth="1"/>
    <col min="9491" max="9491" width="9.875" style="36" customWidth="1"/>
    <col min="9492" max="9728" width="9" style="36"/>
    <col min="9729" max="9729" width="14.375" style="36" customWidth="1"/>
    <col min="9730" max="9730" width="11.875" style="36" customWidth="1"/>
    <col min="9731" max="9731" width="13.875" style="36" customWidth="1"/>
    <col min="9732" max="9732" width="12.25" style="36" customWidth="1"/>
    <col min="9733" max="9733" width="12.625" style="36" customWidth="1"/>
    <col min="9734" max="9734" width="13.625" style="36" customWidth="1"/>
    <col min="9735" max="9735" width="11.75" style="36" customWidth="1"/>
    <col min="9736" max="9736" width="13.25" style="36" customWidth="1"/>
    <col min="9737" max="9737" width="11.625" style="36" customWidth="1"/>
    <col min="9738" max="9738" width="12.625" style="36" customWidth="1"/>
    <col min="9739" max="9739" width="9.5" style="36" customWidth="1"/>
    <col min="9740" max="9740" width="10.75" style="36" customWidth="1"/>
    <col min="9741" max="9741" width="8" style="36" customWidth="1"/>
    <col min="9742" max="9743" width="9" style="36"/>
    <col min="9744" max="9744" width="9.375" style="36" customWidth="1"/>
    <col min="9745" max="9745" width="9" style="36"/>
    <col min="9746" max="9746" width="7.5" style="36" customWidth="1"/>
    <col min="9747" max="9747" width="9.875" style="36" customWidth="1"/>
    <col min="9748" max="9984" width="9" style="36"/>
    <col min="9985" max="9985" width="14.375" style="36" customWidth="1"/>
    <col min="9986" max="9986" width="11.875" style="36" customWidth="1"/>
    <col min="9987" max="9987" width="13.875" style="36" customWidth="1"/>
    <col min="9988" max="9988" width="12.25" style="36" customWidth="1"/>
    <col min="9989" max="9989" width="12.625" style="36" customWidth="1"/>
    <col min="9990" max="9990" width="13.625" style="36" customWidth="1"/>
    <col min="9991" max="9991" width="11.75" style="36" customWidth="1"/>
    <col min="9992" max="9992" width="13.25" style="36" customWidth="1"/>
    <col min="9993" max="9993" width="11.625" style="36" customWidth="1"/>
    <col min="9994" max="9994" width="12.625" style="36" customWidth="1"/>
    <col min="9995" max="9995" width="9.5" style="36" customWidth="1"/>
    <col min="9996" max="9996" width="10.75" style="36" customWidth="1"/>
    <col min="9997" max="9997" width="8" style="36" customWidth="1"/>
    <col min="9998" max="9999" width="9" style="36"/>
    <col min="10000" max="10000" width="9.375" style="36" customWidth="1"/>
    <col min="10001" max="10001" width="9" style="36"/>
    <col min="10002" max="10002" width="7.5" style="36" customWidth="1"/>
    <col min="10003" max="10003" width="9.875" style="36" customWidth="1"/>
    <col min="10004" max="10240" width="9" style="36"/>
    <col min="10241" max="10241" width="14.375" style="36" customWidth="1"/>
    <col min="10242" max="10242" width="11.875" style="36" customWidth="1"/>
    <col min="10243" max="10243" width="13.875" style="36" customWidth="1"/>
    <col min="10244" max="10244" width="12.25" style="36" customWidth="1"/>
    <col min="10245" max="10245" width="12.625" style="36" customWidth="1"/>
    <col min="10246" max="10246" width="13.625" style="36" customWidth="1"/>
    <col min="10247" max="10247" width="11.75" style="36" customWidth="1"/>
    <col min="10248" max="10248" width="13.25" style="36" customWidth="1"/>
    <col min="10249" max="10249" width="11.625" style="36" customWidth="1"/>
    <col min="10250" max="10250" width="12.625" style="36" customWidth="1"/>
    <col min="10251" max="10251" width="9.5" style="36" customWidth="1"/>
    <col min="10252" max="10252" width="10.75" style="36" customWidth="1"/>
    <col min="10253" max="10253" width="8" style="36" customWidth="1"/>
    <col min="10254" max="10255" width="9" style="36"/>
    <col min="10256" max="10256" width="9.375" style="36" customWidth="1"/>
    <col min="10257" max="10257" width="9" style="36"/>
    <col min="10258" max="10258" width="7.5" style="36" customWidth="1"/>
    <col min="10259" max="10259" width="9.875" style="36" customWidth="1"/>
    <col min="10260" max="10496" width="9" style="36"/>
    <col min="10497" max="10497" width="14.375" style="36" customWidth="1"/>
    <col min="10498" max="10498" width="11.875" style="36" customWidth="1"/>
    <col min="10499" max="10499" width="13.875" style="36" customWidth="1"/>
    <col min="10500" max="10500" width="12.25" style="36" customWidth="1"/>
    <col min="10501" max="10501" width="12.625" style="36" customWidth="1"/>
    <col min="10502" max="10502" width="13.625" style="36" customWidth="1"/>
    <col min="10503" max="10503" width="11.75" style="36" customWidth="1"/>
    <col min="10504" max="10504" width="13.25" style="36" customWidth="1"/>
    <col min="10505" max="10505" width="11.625" style="36" customWidth="1"/>
    <col min="10506" max="10506" width="12.625" style="36" customWidth="1"/>
    <col min="10507" max="10507" width="9.5" style="36" customWidth="1"/>
    <col min="10508" max="10508" width="10.75" style="36" customWidth="1"/>
    <col min="10509" max="10509" width="8" style="36" customWidth="1"/>
    <col min="10510" max="10511" width="9" style="36"/>
    <col min="10512" max="10512" width="9.375" style="36" customWidth="1"/>
    <col min="10513" max="10513" width="9" style="36"/>
    <col min="10514" max="10514" width="7.5" style="36" customWidth="1"/>
    <col min="10515" max="10515" width="9.875" style="36" customWidth="1"/>
    <col min="10516" max="10752" width="9" style="36"/>
    <col min="10753" max="10753" width="14.375" style="36" customWidth="1"/>
    <col min="10754" max="10754" width="11.875" style="36" customWidth="1"/>
    <col min="10755" max="10755" width="13.875" style="36" customWidth="1"/>
    <col min="10756" max="10756" width="12.25" style="36" customWidth="1"/>
    <col min="10757" max="10757" width="12.625" style="36" customWidth="1"/>
    <col min="10758" max="10758" width="13.625" style="36" customWidth="1"/>
    <col min="10759" max="10759" width="11.75" style="36" customWidth="1"/>
    <col min="10760" max="10760" width="13.25" style="36" customWidth="1"/>
    <col min="10761" max="10761" width="11.625" style="36" customWidth="1"/>
    <col min="10762" max="10762" width="12.625" style="36" customWidth="1"/>
    <col min="10763" max="10763" width="9.5" style="36" customWidth="1"/>
    <col min="10764" max="10764" width="10.75" style="36" customWidth="1"/>
    <col min="10765" max="10765" width="8" style="36" customWidth="1"/>
    <col min="10766" max="10767" width="9" style="36"/>
    <col min="10768" max="10768" width="9.375" style="36" customWidth="1"/>
    <col min="10769" max="10769" width="9" style="36"/>
    <col min="10770" max="10770" width="7.5" style="36" customWidth="1"/>
    <col min="10771" max="10771" width="9.875" style="36" customWidth="1"/>
    <col min="10772" max="11008" width="9" style="36"/>
    <col min="11009" max="11009" width="14.375" style="36" customWidth="1"/>
    <col min="11010" max="11010" width="11.875" style="36" customWidth="1"/>
    <col min="11011" max="11011" width="13.875" style="36" customWidth="1"/>
    <col min="11012" max="11012" width="12.25" style="36" customWidth="1"/>
    <col min="11013" max="11013" width="12.625" style="36" customWidth="1"/>
    <col min="11014" max="11014" width="13.625" style="36" customWidth="1"/>
    <col min="11015" max="11015" width="11.75" style="36" customWidth="1"/>
    <col min="11016" max="11016" width="13.25" style="36" customWidth="1"/>
    <col min="11017" max="11017" width="11.625" style="36" customWidth="1"/>
    <col min="11018" max="11018" width="12.625" style="36" customWidth="1"/>
    <col min="11019" max="11019" width="9.5" style="36" customWidth="1"/>
    <col min="11020" max="11020" width="10.75" style="36" customWidth="1"/>
    <col min="11021" max="11021" width="8" style="36" customWidth="1"/>
    <col min="11022" max="11023" width="9" style="36"/>
    <col min="11024" max="11024" width="9.375" style="36" customWidth="1"/>
    <col min="11025" max="11025" width="9" style="36"/>
    <col min="11026" max="11026" width="7.5" style="36" customWidth="1"/>
    <col min="11027" max="11027" width="9.875" style="36" customWidth="1"/>
    <col min="11028" max="11264" width="9" style="36"/>
    <col min="11265" max="11265" width="14.375" style="36" customWidth="1"/>
    <col min="11266" max="11266" width="11.875" style="36" customWidth="1"/>
    <col min="11267" max="11267" width="13.875" style="36" customWidth="1"/>
    <col min="11268" max="11268" width="12.25" style="36" customWidth="1"/>
    <col min="11269" max="11269" width="12.625" style="36" customWidth="1"/>
    <col min="11270" max="11270" width="13.625" style="36" customWidth="1"/>
    <col min="11271" max="11271" width="11.75" style="36" customWidth="1"/>
    <col min="11272" max="11272" width="13.25" style="36" customWidth="1"/>
    <col min="11273" max="11273" width="11.625" style="36" customWidth="1"/>
    <col min="11274" max="11274" width="12.625" style="36" customWidth="1"/>
    <col min="11275" max="11275" width="9.5" style="36" customWidth="1"/>
    <col min="11276" max="11276" width="10.75" style="36" customWidth="1"/>
    <col min="11277" max="11277" width="8" style="36" customWidth="1"/>
    <col min="11278" max="11279" width="9" style="36"/>
    <col min="11280" max="11280" width="9.375" style="36" customWidth="1"/>
    <col min="11281" max="11281" width="9" style="36"/>
    <col min="11282" max="11282" width="7.5" style="36" customWidth="1"/>
    <col min="11283" max="11283" width="9.875" style="36" customWidth="1"/>
    <col min="11284" max="11520" width="9" style="36"/>
    <col min="11521" max="11521" width="14.375" style="36" customWidth="1"/>
    <col min="11522" max="11522" width="11.875" style="36" customWidth="1"/>
    <col min="11523" max="11523" width="13.875" style="36" customWidth="1"/>
    <col min="11524" max="11524" width="12.25" style="36" customWidth="1"/>
    <col min="11525" max="11525" width="12.625" style="36" customWidth="1"/>
    <col min="11526" max="11526" width="13.625" style="36" customWidth="1"/>
    <col min="11527" max="11527" width="11.75" style="36" customWidth="1"/>
    <col min="11528" max="11528" width="13.25" style="36" customWidth="1"/>
    <col min="11529" max="11529" width="11.625" style="36" customWidth="1"/>
    <col min="11530" max="11530" width="12.625" style="36" customWidth="1"/>
    <col min="11531" max="11531" width="9.5" style="36" customWidth="1"/>
    <col min="11532" max="11532" width="10.75" style="36" customWidth="1"/>
    <col min="11533" max="11533" width="8" style="36" customWidth="1"/>
    <col min="11534" max="11535" width="9" style="36"/>
    <col min="11536" max="11536" width="9.375" style="36" customWidth="1"/>
    <col min="11537" max="11537" width="9" style="36"/>
    <col min="11538" max="11538" width="7.5" style="36" customWidth="1"/>
    <col min="11539" max="11539" width="9.875" style="36" customWidth="1"/>
    <col min="11540" max="11776" width="9" style="36"/>
    <col min="11777" max="11777" width="14.375" style="36" customWidth="1"/>
    <col min="11778" max="11778" width="11.875" style="36" customWidth="1"/>
    <col min="11779" max="11779" width="13.875" style="36" customWidth="1"/>
    <col min="11780" max="11780" width="12.25" style="36" customWidth="1"/>
    <col min="11781" max="11781" width="12.625" style="36" customWidth="1"/>
    <col min="11782" max="11782" width="13.625" style="36" customWidth="1"/>
    <col min="11783" max="11783" width="11.75" style="36" customWidth="1"/>
    <col min="11784" max="11784" width="13.25" style="36" customWidth="1"/>
    <col min="11785" max="11785" width="11.625" style="36" customWidth="1"/>
    <col min="11786" max="11786" width="12.625" style="36" customWidth="1"/>
    <col min="11787" max="11787" width="9.5" style="36" customWidth="1"/>
    <col min="11788" max="11788" width="10.75" style="36" customWidth="1"/>
    <col min="11789" max="11789" width="8" style="36" customWidth="1"/>
    <col min="11790" max="11791" width="9" style="36"/>
    <col min="11792" max="11792" width="9.375" style="36" customWidth="1"/>
    <col min="11793" max="11793" width="9" style="36"/>
    <col min="11794" max="11794" width="7.5" style="36" customWidth="1"/>
    <col min="11795" max="11795" width="9.875" style="36" customWidth="1"/>
    <col min="11796" max="12032" width="9" style="36"/>
    <col min="12033" max="12033" width="14.375" style="36" customWidth="1"/>
    <col min="12034" max="12034" width="11.875" style="36" customWidth="1"/>
    <col min="12035" max="12035" width="13.875" style="36" customWidth="1"/>
    <col min="12036" max="12036" width="12.25" style="36" customWidth="1"/>
    <col min="12037" max="12037" width="12.625" style="36" customWidth="1"/>
    <col min="12038" max="12038" width="13.625" style="36" customWidth="1"/>
    <col min="12039" max="12039" width="11.75" style="36" customWidth="1"/>
    <col min="12040" max="12040" width="13.25" style="36" customWidth="1"/>
    <col min="12041" max="12041" width="11.625" style="36" customWidth="1"/>
    <col min="12042" max="12042" width="12.625" style="36" customWidth="1"/>
    <col min="12043" max="12043" width="9.5" style="36" customWidth="1"/>
    <col min="12044" max="12044" width="10.75" style="36" customWidth="1"/>
    <col min="12045" max="12045" width="8" style="36" customWidth="1"/>
    <col min="12046" max="12047" width="9" style="36"/>
    <col min="12048" max="12048" width="9.375" style="36" customWidth="1"/>
    <col min="12049" max="12049" width="9" style="36"/>
    <col min="12050" max="12050" width="7.5" style="36" customWidth="1"/>
    <col min="12051" max="12051" width="9.875" style="36" customWidth="1"/>
    <col min="12052" max="12288" width="9" style="36"/>
    <col min="12289" max="12289" width="14.375" style="36" customWidth="1"/>
    <col min="12290" max="12290" width="11.875" style="36" customWidth="1"/>
    <col min="12291" max="12291" width="13.875" style="36" customWidth="1"/>
    <col min="12292" max="12292" width="12.25" style="36" customWidth="1"/>
    <col min="12293" max="12293" width="12.625" style="36" customWidth="1"/>
    <col min="12294" max="12294" width="13.625" style="36" customWidth="1"/>
    <col min="12295" max="12295" width="11.75" style="36" customWidth="1"/>
    <col min="12296" max="12296" width="13.25" style="36" customWidth="1"/>
    <col min="12297" max="12297" width="11.625" style="36" customWidth="1"/>
    <col min="12298" max="12298" width="12.625" style="36" customWidth="1"/>
    <col min="12299" max="12299" width="9.5" style="36" customWidth="1"/>
    <col min="12300" max="12300" width="10.75" style="36" customWidth="1"/>
    <col min="12301" max="12301" width="8" style="36" customWidth="1"/>
    <col min="12302" max="12303" width="9" style="36"/>
    <col min="12304" max="12304" width="9.375" style="36" customWidth="1"/>
    <col min="12305" max="12305" width="9" style="36"/>
    <col min="12306" max="12306" width="7.5" style="36" customWidth="1"/>
    <col min="12307" max="12307" width="9.875" style="36" customWidth="1"/>
    <col min="12308" max="12544" width="9" style="36"/>
    <col min="12545" max="12545" width="14.375" style="36" customWidth="1"/>
    <col min="12546" max="12546" width="11.875" style="36" customWidth="1"/>
    <col min="12547" max="12547" width="13.875" style="36" customWidth="1"/>
    <col min="12548" max="12548" width="12.25" style="36" customWidth="1"/>
    <col min="12549" max="12549" width="12.625" style="36" customWidth="1"/>
    <col min="12550" max="12550" width="13.625" style="36" customWidth="1"/>
    <col min="12551" max="12551" width="11.75" style="36" customWidth="1"/>
    <col min="12552" max="12552" width="13.25" style="36" customWidth="1"/>
    <col min="12553" max="12553" width="11.625" style="36" customWidth="1"/>
    <col min="12554" max="12554" width="12.625" style="36" customWidth="1"/>
    <col min="12555" max="12555" width="9.5" style="36" customWidth="1"/>
    <col min="12556" max="12556" width="10.75" style="36" customWidth="1"/>
    <col min="12557" max="12557" width="8" style="36" customWidth="1"/>
    <col min="12558" max="12559" width="9" style="36"/>
    <col min="12560" max="12560" width="9.375" style="36" customWidth="1"/>
    <col min="12561" max="12561" width="9" style="36"/>
    <col min="12562" max="12562" width="7.5" style="36" customWidth="1"/>
    <col min="12563" max="12563" width="9.875" style="36" customWidth="1"/>
    <col min="12564" max="12800" width="9" style="36"/>
    <col min="12801" max="12801" width="14.375" style="36" customWidth="1"/>
    <col min="12802" max="12802" width="11.875" style="36" customWidth="1"/>
    <col min="12803" max="12803" width="13.875" style="36" customWidth="1"/>
    <col min="12804" max="12804" width="12.25" style="36" customWidth="1"/>
    <col min="12805" max="12805" width="12.625" style="36" customWidth="1"/>
    <col min="12806" max="12806" width="13.625" style="36" customWidth="1"/>
    <col min="12807" max="12807" width="11.75" style="36" customWidth="1"/>
    <col min="12808" max="12808" width="13.25" style="36" customWidth="1"/>
    <col min="12809" max="12809" width="11.625" style="36" customWidth="1"/>
    <col min="12810" max="12810" width="12.625" style="36" customWidth="1"/>
    <col min="12811" max="12811" width="9.5" style="36" customWidth="1"/>
    <col min="12812" max="12812" width="10.75" style="36" customWidth="1"/>
    <col min="12813" max="12813" width="8" style="36" customWidth="1"/>
    <col min="12814" max="12815" width="9" style="36"/>
    <col min="12816" max="12816" width="9.375" style="36" customWidth="1"/>
    <col min="12817" max="12817" width="9" style="36"/>
    <col min="12818" max="12818" width="7.5" style="36" customWidth="1"/>
    <col min="12819" max="12819" width="9.875" style="36" customWidth="1"/>
    <col min="12820" max="13056" width="9" style="36"/>
    <col min="13057" max="13057" width="14.375" style="36" customWidth="1"/>
    <col min="13058" max="13058" width="11.875" style="36" customWidth="1"/>
    <col min="13059" max="13059" width="13.875" style="36" customWidth="1"/>
    <col min="13060" max="13060" width="12.25" style="36" customWidth="1"/>
    <col min="13061" max="13061" width="12.625" style="36" customWidth="1"/>
    <col min="13062" max="13062" width="13.625" style="36" customWidth="1"/>
    <col min="13063" max="13063" width="11.75" style="36" customWidth="1"/>
    <col min="13064" max="13064" width="13.25" style="36" customWidth="1"/>
    <col min="13065" max="13065" width="11.625" style="36" customWidth="1"/>
    <col min="13066" max="13066" width="12.625" style="36" customWidth="1"/>
    <col min="13067" max="13067" width="9.5" style="36" customWidth="1"/>
    <col min="13068" max="13068" width="10.75" style="36" customWidth="1"/>
    <col min="13069" max="13069" width="8" style="36" customWidth="1"/>
    <col min="13070" max="13071" width="9" style="36"/>
    <col min="13072" max="13072" width="9.375" style="36" customWidth="1"/>
    <col min="13073" max="13073" width="9" style="36"/>
    <col min="13074" max="13074" width="7.5" style="36" customWidth="1"/>
    <col min="13075" max="13075" width="9.875" style="36" customWidth="1"/>
    <col min="13076" max="13312" width="9" style="36"/>
    <col min="13313" max="13313" width="14.375" style="36" customWidth="1"/>
    <col min="13314" max="13314" width="11.875" style="36" customWidth="1"/>
    <col min="13315" max="13315" width="13.875" style="36" customWidth="1"/>
    <col min="13316" max="13316" width="12.25" style="36" customWidth="1"/>
    <col min="13317" max="13317" width="12.625" style="36" customWidth="1"/>
    <col min="13318" max="13318" width="13.625" style="36" customWidth="1"/>
    <col min="13319" max="13319" width="11.75" style="36" customWidth="1"/>
    <col min="13320" max="13320" width="13.25" style="36" customWidth="1"/>
    <col min="13321" max="13321" width="11.625" style="36" customWidth="1"/>
    <col min="13322" max="13322" width="12.625" style="36" customWidth="1"/>
    <col min="13323" max="13323" width="9.5" style="36" customWidth="1"/>
    <col min="13324" max="13324" width="10.75" style="36" customWidth="1"/>
    <col min="13325" max="13325" width="8" style="36" customWidth="1"/>
    <col min="13326" max="13327" width="9" style="36"/>
    <col min="13328" max="13328" width="9.375" style="36" customWidth="1"/>
    <col min="13329" max="13329" width="9" style="36"/>
    <col min="13330" max="13330" width="7.5" style="36" customWidth="1"/>
    <col min="13331" max="13331" width="9.875" style="36" customWidth="1"/>
    <col min="13332" max="13568" width="9" style="36"/>
    <col min="13569" max="13569" width="14.375" style="36" customWidth="1"/>
    <col min="13570" max="13570" width="11.875" style="36" customWidth="1"/>
    <col min="13571" max="13571" width="13.875" style="36" customWidth="1"/>
    <col min="13572" max="13572" width="12.25" style="36" customWidth="1"/>
    <col min="13573" max="13573" width="12.625" style="36" customWidth="1"/>
    <col min="13574" max="13574" width="13.625" style="36" customWidth="1"/>
    <col min="13575" max="13575" width="11.75" style="36" customWidth="1"/>
    <col min="13576" max="13576" width="13.25" style="36" customWidth="1"/>
    <col min="13577" max="13577" width="11.625" style="36" customWidth="1"/>
    <col min="13578" max="13578" width="12.625" style="36" customWidth="1"/>
    <col min="13579" max="13579" width="9.5" style="36" customWidth="1"/>
    <col min="13580" max="13580" width="10.75" style="36" customWidth="1"/>
    <col min="13581" max="13581" width="8" style="36" customWidth="1"/>
    <col min="13582" max="13583" width="9" style="36"/>
    <col min="13584" max="13584" width="9.375" style="36" customWidth="1"/>
    <col min="13585" max="13585" width="9" style="36"/>
    <col min="13586" max="13586" width="7.5" style="36" customWidth="1"/>
    <col min="13587" max="13587" width="9.875" style="36" customWidth="1"/>
    <col min="13588" max="13824" width="9" style="36"/>
    <col min="13825" max="13825" width="14.375" style="36" customWidth="1"/>
    <col min="13826" max="13826" width="11.875" style="36" customWidth="1"/>
    <col min="13827" max="13827" width="13.875" style="36" customWidth="1"/>
    <col min="13828" max="13828" width="12.25" style="36" customWidth="1"/>
    <col min="13829" max="13829" width="12.625" style="36" customWidth="1"/>
    <col min="13830" max="13830" width="13.625" style="36" customWidth="1"/>
    <col min="13831" max="13831" width="11.75" style="36" customWidth="1"/>
    <col min="13832" max="13832" width="13.25" style="36" customWidth="1"/>
    <col min="13833" max="13833" width="11.625" style="36" customWidth="1"/>
    <col min="13834" max="13834" width="12.625" style="36" customWidth="1"/>
    <col min="13835" max="13835" width="9.5" style="36" customWidth="1"/>
    <col min="13836" max="13836" width="10.75" style="36" customWidth="1"/>
    <col min="13837" max="13837" width="8" style="36" customWidth="1"/>
    <col min="13838" max="13839" width="9" style="36"/>
    <col min="13840" max="13840" width="9.375" style="36" customWidth="1"/>
    <col min="13841" max="13841" width="9" style="36"/>
    <col min="13842" max="13842" width="7.5" style="36" customWidth="1"/>
    <col min="13843" max="13843" width="9.875" style="36" customWidth="1"/>
    <col min="13844" max="14080" width="9" style="36"/>
    <col min="14081" max="14081" width="14.375" style="36" customWidth="1"/>
    <col min="14082" max="14082" width="11.875" style="36" customWidth="1"/>
    <col min="14083" max="14083" width="13.875" style="36" customWidth="1"/>
    <col min="14084" max="14084" width="12.25" style="36" customWidth="1"/>
    <col min="14085" max="14085" width="12.625" style="36" customWidth="1"/>
    <col min="14086" max="14086" width="13.625" style="36" customWidth="1"/>
    <col min="14087" max="14087" width="11.75" style="36" customWidth="1"/>
    <col min="14088" max="14088" width="13.25" style="36" customWidth="1"/>
    <col min="14089" max="14089" width="11.625" style="36" customWidth="1"/>
    <col min="14090" max="14090" width="12.625" style="36" customWidth="1"/>
    <col min="14091" max="14091" width="9.5" style="36" customWidth="1"/>
    <col min="14092" max="14092" width="10.75" style="36" customWidth="1"/>
    <col min="14093" max="14093" width="8" style="36" customWidth="1"/>
    <col min="14094" max="14095" width="9" style="36"/>
    <col min="14096" max="14096" width="9.375" style="36" customWidth="1"/>
    <col min="14097" max="14097" width="9" style="36"/>
    <col min="14098" max="14098" width="7.5" style="36" customWidth="1"/>
    <col min="14099" max="14099" width="9.875" style="36" customWidth="1"/>
    <col min="14100" max="14336" width="9" style="36"/>
    <col min="14337" max="14337" width="14.375" style="36" customWidth="1"/>
    <col min="14338" max="14338" width="11.875" style="36" customWidth="1"/>
    <col min="14339" max="14339" width="13.875" style="36" customWidth="1"/>
    <col min="14340" max="14340" width="12.25" style="36" customWidth="1"/>
    <col min="14341" max="14341" width="12.625" style="36" customWidth="1"/>
    <col min="14342" max="14342" width="13.625" style="36" customWidth="1"/>
    <col min="14343" max="14343" width="11.75" style="36" customWidth="1"/>
    <col min="14344" max="14344" width="13.25" style="36" customWidth="1"/>
    <col min="14345" max="14345" width="11.625" style="36" customWidth="1"/>
    <col min="14346" max="14346" width="12.625" style="36" customWidth="1"/>
    <col min="14347" max="14347" width="9.5" style="36" customWidth="1"/>
    <col min="14348" max="14348" width="10.75" style="36" customWidth="1"/>
    <col min="14349" max="14349" width="8" style="36" customWidth="1"/>
    <col min="14350" max="14351" width="9" style="36"/>
    <col min="14352" max="14352" width="9.375" style="36" customWidth="1"/>
    <col min="14353" max="14353" width="9" style="36"/>
    <col min="14354" max="14354" width="7.5" style="36" customWidth="1"/>
    <col min="14355" max="14355" width="9.875" style="36" customWidth="1"/>
    <col min="14356" max="14592" width="9" style="36"/>
    <col min="14593" max="14593" width="14.375" style="36" customWidth="1"/>
    <col min="14594" max="14594" width="11.875" style="36" customWidth="1"/>
    <col min="14595" max="14595" width="13.875" style="36" customWidth="1"/>
    <col min="14596" max="14596" width="12.25" style="36" customWidth="1"/>
    <col min="14597" max="14597" width="12.625" style="36" customWidth="1"/>
    <col min="14598" max="14598" width="13.625" style="36" customWidth="1"/>
    <col min="14599" max="14599" width="11.75" style="36" customWidth="1"/>
    <col min="14600" max="14600" width="13.25" style="36" customWidth="1"/>
    <col min="14601" max="14601" width="11.625" style="36" customWidth="1"/>
    <col min="14602" max="14602" width="12.625" style="36" customWidth="1"/>
    <col min="14603" max="14603" width="9.5" style="36" customWidth="1"/>
    <col min="14604" max="14604" width="10.75" style="36" customWidth="1"/>
    <col min="14605" max="14605" width="8" style="36" customWidth="1"/>
    <col min="14606" max="14607" width="9" style="36"/>
    <col min="14608" max="14608" width="9.375" style="36" customWidth="1"/>
    <col min="14609" max="14609" width="9" style="36"/>
    <col min="14610" max="14610" width="7.5" style="36" customWidth="1"/>
    <col min="14611" max="14611" width="9.875" style="36" customWidth="1"/>
    <col min="14612" max="14848" width="9" style="36"/>
    <col min="14849" max="14849" width="14.375" style="36" customWidth="1"/>
    <col min="14850" max="14850" width="11.875" style="36" customWidth="1"/>
    <col min="14851" max="14851" width="13.875" style="36" customWidth="1"/>
    <col min="14852" max="14852" width="12.25" style="36" customWidth="1"/>
    <col min="14853" max="14853" width="12.625" style="36" customWidth="1"/>
    <col min="14854" max="14854" width="13.625" style="36" customWidth="1"/>
    <col min="14855" max="14855" width="11.75" style="36" customWidth="1"/>
    <col min="14856" max="14856" width="13.25" style="36" customWidth="1"/>
    <col min="14857" max="14857" width="11.625" style="36" customWidth="1"/>
    <col min="14858" max="14858" width="12.625" style="36" customWidth="1"/>
    <col min="14859" max="14859" width="9.5" style="36" customWidth="1"/>
    <col min="14860" max="14860" width="10.75" style="36" customWidth="1"/>
    <col min="14861" max="14861" width="8" style="36" customWidth="1"/>
    <col min="14862" max="14863" width="9" style="36"/>
    <col min="14864" max="14864" width="9.375" style="36" customWidth="1"/>
    <col min="14865" max="14865" width="9" style="36"/>
    <col min="14866" max="14866" width="7.5" style="36" customWidth="1"/>
    <col min="14867" max="14867" width="9.875" style="36" customWidth="1"/>
    <col min="14868" max="15104" width="9" style="36"/>
    <col min="15105" max="15105" width="14.375" style="36" customWidth="1"/>
    <col min="15106" max="15106" width="11.875" style="36" customWidth="1"/>
    <col min="15107" max="15107" width="13.875" style="36" customWidth="1"/>
    <col min="15108" max="15108" width="12.25" style="36" customWidth="1"/>
    <col min="15109" max="15109" width="12.625" style="36" customWidth="1"/>
    <col min="15110" max="15110" width="13.625" style="36" customWidth="1"/>
    <col min="15111" max="15111" width="11.75" style="36" customWidth="1"/>
    <col min="15112" max="15112" width="13.25" style="36" customWidth="1"/>
    <col min="15113" max="15113" width="11.625" style="36" customWidth="1"/>
    <col min="15114" max="15114" width="12.625" style="36" customWidth="1"/>
    <col min="15115" max="15115" width="9.5" style="36" customWidth="1"/>
    <col min="15116" max="15116" width="10.75" style="36" customWidth="1"/>
    <col min="15117" max="15117" width="8" style="36" customWidth="1"/>
    <col min="15118" max="15119" width="9" style="36"/>
    <col min="15120" max="15120" width="9.375" style="36" customWidth="1"/>
    <col min="15121" max="15121" width="9" style="36"/>
    <col min="15122" max="15122" width="7.5" style="36" customWidth="1"/>
    <col min="15123" max="15123" width="9.875" style="36" customWidth="1"/>
    <col min="15124" max="15360" width="9" style="36"/>
    <col min="15361" max="15361" width="14.375" style="36" customWidth="1"/>
    <col min="15362" max="15362" width="11.875" style="36" customWidth="1"/>
    <col min="15363" max="15363" width="13.875" style="36" customWidth="1"/>
    <col min="15364" max="15364" width="12.25" style="36" customWidth="1"/>
    <col min="15365" max="15365" width="12.625" style="36" customWidth="1"/>
    <col min="15366" max="15366" width="13.625" style="36" customWidth="1"/>
    <col min="15367" max="15367" width="11.75" style="36" customWidth="1"/>
    <col min="15368" max="15368" width="13.25" style="36" customWidth="1"/>
    <col min="15369" max="15369" width="11.625" style="36" customWidth="1"/>
    <col min="15370" max="15370" width="12.625" style="36" customWidth="1"/>
    <col min="15371" max="15371" width="9.5" style="36" customWidth="1"/>
    <col min="15372" max="15372" width="10.75" style="36" customWidth="1"/>
    <col min="15373" max="15373" width="8" style="36" customWidth="1"/>
    <col min="15374" max="15375" width="9" style="36"/>
    <col min="15376" max="15376" width="9.375" style="36" customWidth="1"/>
    <col min="15377" max="15377" width="9" style="36"/>
    <col min="15378" max="15378" width="7.5" style="36" customWidth="1"/>
    <col min="15379" max="15379" width="9.875" style="36" customWidth="1"/>
    <col min="15380" max="15616" width="9" style="36"/>
    <col min="15617" max="15617" width="14.375" style="36" customWidth="1"/>
    <col min="15618" max="15618" width="11.875" style="36" customWidth="1"/>
    <col min="15619" max="15619" width="13.875" style="36" customWidth="1"/>
    <col min="15620" max="15620" width="12.25" style="36" customWidth="1"/>
    <col min="15621" max="15621" width="12.625" style="36" customWidth="1"/>
    <col min="15622" max="15622" width="13.625" style="36" customWidth="1"/>
    <col min="15623" max="15623" width="11.75" style="36" customWidth="1"/>
    <col min="15624" max="15624" width="13.25" style="36" customWidth="1"/>
    <col min="15625" max="15625" width="11.625" style="36" customWidth="1"/>
    <col min="15626" max="15626" width="12.625" style="36" customWidth="1"/>
    <col min="15627" max="15627" width="9.5" style="36" customWidth="1"/>
    <col min="15628" max="15628" width="10.75" style="36" customWidth="1"/>
    <col min="15629" max="15629" width="8" style="36" customWidth="1"/>
    <col min="15630" max="15631" width="9" style="36"/>
    <col min="15632" max="15632" width="9.375" style="36" customWidth="1"/>
    <col min="15633" max="15633" width="9" style="36"/>
    <col min="15634" max="15634" width="7.5" style="36" customWidth="1"/>
    <col min="15635" max="15635" width="9.875" style="36" customWidth="1"/>
    <col min="15636" max="15872" width="9" style="36"/>
    <col min="15873" max="15873" width="14.375" style="36" customWidth="1"/>
    <col min="15874" max="15874" width="11.875" style="36" customWidth="1"/>
    <col min="15875" max="15875" width="13.875" style="36" customWidth="1"/>
    <col min="15876" max="15876" width="12.25" style="36" customWidth="1"/>
    <col min="15877" max="15877" width="12.625" style="36" customWidth="1"/>
    <col min="15878" max="15878" width="13.625" style="36" customWidth="1"/>
    <col min="15879" max="15879" width="11.75" style="36" customWidth="1"/>
    <col min="15880" max="15880" width="13.25" style="36" customWidth="1"/>
    <col min="15881" max="15881" width="11.625" style="36" customWidth="1"/>
    <col min="15882" max="15882" width="12.625" style="36" customWidth="1"/>
    <col min="15883" max="15883" width="9.5" style="36" customWidth="1"/>
    <col min="15884" max="15884" width="10.75" style="36" customWidth="1"/>
    <col min="15885" max="15885" width="8" style="36" customWidth="1"/>
    <col min="15886" max="15887" width="9" style="36"/>
    <col min="15888" max="15888" width="9.375" style="36" customWidth="1"/>
    <col min="15889" max="15889" width="9" style="36"/>
    <col min="15890" max="15890" width="7.5" style="36" customWidth="1"/>
    <col min="15891" max="15891" width="9.875" style="36" customWidth="1"/>
    <col min="15892" max="16128" width="9" style="36"/>
    <col min="16129" max="16129" width="14.375" style="36" customWidth="1"/>
    <col min="16130" max="16130" width="11.875" style="36" customWidth="1"/>
    <col min="16131" max="16131" width="13.875" style="36" customWidth="1"/>
    <col min="16132" max="16132" width="12.25" style="36" customWidth="1"/>
    <col min="16133" max="16133" width="12.625" style="36" customWidth="1"/>
    <col min="16134" max="16134" width="13.625" style="36" customWidth="1"/>
    <col min="16135" max="16135" width="11.75" style="36" customWidth="1"/>
    <col min="16136" max="16136" width="13.25" style="36" customWidth="1"/>
    <col min="16137" max="16137" width="11.625" style="36" customWidth="1"/>
    <col min="16138" max="16138" width="12.625" style="36" customWidth="1"/>
    <col min="16139" max="16139" width="9.5" style="36" customWidth="1"/>
    <col min="16140" max="16140" width="10.75" style="36" customWidth="1"/>
    <col min="16141" max="16141" width="8" style="36" customWidth="1"/>
    <col min="16142" max="16143" width="9" style="36"/>
    <col min="16144" max="16144" width="9.375" style="36" customWidth="1"/>
    <col min="16145" max="16145" width="9" style="36"/>
    <col min="16146" max="16146" width="7.5" style="36" customWidth="1"/>
    <col min="16147" max="16147" width="9.875" style="36" customWidth="1"/>
    <col min="16148" max="16384" width="9" style="36"/>
  </cols>
  <sheetData>
    <row r="1" spans="1:37" s="32" customFormat="1" ht="24" customHeight="1">
      <c r="A1" s="879" t="s">
        <v>751</v>
      </c>
      <c r="B1" s="879"/>
      <c r="C1" s="879"/>
      <c r="D1" s="879"/>
      <c r="E1" s="879"/>
      <c r="F1" s="879"/>
      <c r="G1" s="879"/>
      <c r="H1" s="879"/>
      <c r="I1" s="879"/>
      <c r="J1" s="879"/>
      <c r="K1" s="879"/>
      <c r="L1" s="879"/>
      <c r="M1" s="879"/>
      <c r="N1" s="879"/>
      <c r="O1" s="879"/>
      <c r="P1" s="879"/>
    </row>
    <row r="2" spans="1:37" s="32" customFormat="1" ht="24" customHeight="1">
      <c r="A2" s="38"/>
      <c r="B2" s="38"/>
      <c r="C2" s="38"/>
      <c r="D2" s="38"/>
      <c r="E2" s="38"/>
      <c r="F2" s="38"/>
      <c r="G2" s="38"/>
      <c r="H2" s="38"/>
      <c r="I2" s="38"/>
      <c r="J2" s="38"/>
      <c r="K2" s="38"/>
      <c r="L2" s="38"/>
      <c r="M2" s="38"/>
      <c r="N2" s="38"/>
      <c r="O2" s="38"/>
      <c r="P2" s="38"/>
    </row>
    <row r="3" spans="1:37" s="33" customFormat="1" ht="24">
      <c r="A3" s="39" t="s">
        <v>752</v>
      </c>
      <c r="B3" s="40"/>
      <c r="C3" s="41"/>
      <c r="D3" s="42"/>
      <c r="E3" s="43"/>
      <c r="F3" s="43"/>
      <c r="G3" s="43"/>
      <c r="I3" s="72" t="s">
        <v>753</v>
      </c>
      <c r="J3" s="73" t="s">
        <v>120</v>
      </c>
      <c r="K3" s="73" t="s">
        <v>754</v>
      </c>
      <c r="L3" s="73" t="s">
        <v>755</v>
      </c>
      <c r="M3" s="73" t="s">
        <v>756</v>
      </c>
      <c r="N3" s="73" t="s">
        <v>757</v>
      </c>
      <c r="O3" s="73" t="s">
        <v>758</v>
      </c>
      <c r="P3" s="74" t="s">
        <v>759</v>
      </c>
      <c r="Q3" s="74" t="s">
        <v>760</v>
      </c>
    </row>
    <row r="4" spans="1:37" s="33" customFormat="1" ht="14.25" customHeight="1">
      <c r="A4" s="33" t="s">
        <v>761</v>
      </c>
      <c r="B4" s="44"/>
      <c r="C4" s="42"/>
      <c r="D4" s="42"/>
      <c r="E4" s="43"/>
      <c r="F4" s="43"/>
      <c r="G4" s="43"/>
      <c r="I4" s="75" t="s">
        <v>762</v>
      </c>
      <c r="J4" s="76">
        <f>SUM(H8:AK8)</f>
        <v>56</v>
      </c>
      <c r="K4" s="77">
        <f>SUM(H18:AK35)</f>
        <v>651.5</v>
      </c>
      <c r="L4" s="76">
        <f>SUM(H17:AK17)</f>
        <v>16</v>
      </c>
      <c r="M4" s="77">
        <f>SUM(H10:AK13)</f>
        <v>111</v>
      </c>
      <c r="N4" s="77">
        <f>SUM(H36:AK44)</f>
        <v>444</v>
      </c>
      <c r="O4" s="77">
        <f>SUM(H45:AK45)</f>
        <v>13.5</v>
      </c>
      <c r="P4" s="77">
        <f>SUM(H46:AK46)</f>
        <v>28</v>
      </c>
      <c r="Q4" s="83">
        <v>0</v>
      </c>
    </row>
    <row r="5" spans="1:37" s="33" customFormat="1" ht="18.75" customHeight="1">
      <c r="A5" s="33" t="s">
        <v>763</v>
      </c>
      <c r="C5" s="42"/>
      <c r="D5" s="42"/>
      <c r="I5" s="78" t="s">
        <v>764</v>
      </c>
      <c r="J5" s="79">
        <f t="shared" ref="J5:Q5" si="0">J4/(SUM($J$4:$N$4)+$O$4+$P$4+$Q$4)</f>
        <v>4.2424242424242427E-2</v>
      </c>
      <c r="K5" s="79">
        <f t="shared" si="0"/>
        <v>0.49356060606060603</v>
      </c>
      <c r="L5" s="79">
        <f t="shared" si="0"/>
        <v>1.2121212121212121E-2</v>
      </c>
      <c r="M5" s="79">
        <f t="shared" si="0"/>
        <v>8.4090909090909091E-2</v>
      </c>
      <c r="N5" s="79">
        <f t="shared" si="0"/>
        <v>0.33636363636363636</v>
      </c>
      <c r="O5" s="79">
        <f t="shared" si="0"/>
        <v>1.0227272727272727E-2</v>
      </c>
      <c r="P5" s="79">
        <f t="shared" si="0"/>
        <v>2.1212121212121213E-2</v>
      </c>
      <c r="Q5" s="79">
        <f t="shared" si="0"/>
        <v>0</v>
      </c>
      <c r="R5" s="33">
        <f>SUM(H8:AK46)</f>
        <v>1420</v>
      </c>
    </row>
    <row r="6" spans="1:37" s="33" customFormat="1" ht="42" customHeight="1">
      <c r="A6" s="987" t="s">
        <v>765</v>
      </c>
      <c r="B6" s="988"/>
      <c r="C6" s="45" t="s">
        <v>268</v>
      </c>
      <c r="D6" s="989">
        <f>SUM($E$8:$E$46)/SUM($D$8:$D$46)*100</f>
        <v>100</v>
      </c>
      <c r="E6" s="990"/>
      <c r="F6" s="46" t="s">
        <v>267</v>
      </c>
      <c r="G6" s="47">
        <f>((COUNTIF(G8:G46,"1"))/(COUNTIF(F8:F46,"1")+COUNTIF(F8:F46,"0")))*100</f>
        <v>100</v>
      </c>
    </row>
    <row r="7" spans="1:37" s="33" customFormat="1" ht="34.5" customHeight="1">
      <c r="A7" s="48" t="s">
        <v>766</v>
      </c>
      <c r="B7" s="48" t="s">
        <v>767</v>
      </c>
      <c r="C7" s="48" t="s">
        <v>768</v>
      </c>
      <c r="D7" s="48" t="s">
        <v>769</v>
      </c>
      <c r="E7" s="48" t="s">
        <v>770</v>
      </c>
      <c r="F7" s="48" t="s">
        <v>771</v>
      </c>
      <c r="G7" s="48" t="s">
        <v>772</v>
      </c>
      <c r="H7" s="49" t="str">
        <f t="shared" ref="H7:AK7" si="1">CONCATENATE("第",COLUMN(H7)-COLUMN($G$7),"周")</f>
        <v>第1周</v>
      </c>
      <c r="I7" s="49" t="str">
        <f t="shared" si="1"/>
        <v>第2周</v>
      </c>
      <c r="J7" s="49" t="str">
        <f t="shared" si="1"/>
        <v>第3周</v>
      </c>
      <c r="K7" s="49" t="str">
        <f t="shared" si="1"/>
        <v>第4周</v>
      </c>
      <c r="L7" s="49" t="str">
        <f t="shared" si="1"/>
        <v>第5周</v>
      </c>
      <c r="M7" s="49" t="str">
        <f t="shared" si="1"/>
        <v>第6周</v>
      </c>
      <c r="N7" s="49" t="str">
        <f t="shared" si="1"/>
        <v>第7周</v>
      </c>
      <c r="O7" s="49" t="str">
        <f t="shared" si="1"/>
        <v>第8周</v>
      </c>
      <c r="P7" s="49" t="str">
        <f t="shared" si="1"/>
        <v>第9周</v>
      </c>
      <c r="Q7" s="49" t="str">
        <f t="shared" si="1"/>
        <v>第10周</v>
      </c>
      <c r="R7" s="49" t="str">
        <f t="shared" si="1"/>
        <v>第11周</v>
      </c>
      <c r="S7" s="49" t="str">
        <f t="shared" si="1"/>
        <v>第12周</v>
      </c>
      <c r="T7" s="49" t="str">
        <f t="shared" si="1"/>
        <v>第13周</v>
      </c>
      <c r="U7" s="49" t="str">
        <f t="shared" si="1"/>
        <v>第14周</v>
      </c>
      <c r="V7" s="49" t="str">
        <f t="shared" si="1"/>
        <v>第15周</v>
      </c>
      <c r="W7" s="49" t="str">
        <f t="shared" si="1"/>
        <v>第16周</v>
      </c>
      <c r="X7" s="49" t="str">
        <f t="shared" si="1"/>
        <v>第17周</v>
      </c>
      <c r="Y7" s="49" t="str">
        <f t="shared" si="1"/>
        <v>第18周</v>
      </c>
      <c r="Z7" s="49" t="str">
        <f t="shared" si="1"/>
        <v>第19周</v>
      </c>
      <c r="AA7" s="49" t="str">
        <f t="shared" si="1"/>
        <v>第20周</v>
      </c>
      <c r="AB7" s="49" t="str">
        <f t="shared" si="1"/>
        <v>第21周</v>
      </c>
      <c r="AC7" s="49" t="str">
        <f t="shared" si="1"/>
        <v>第22周</v>
      </c>
      <c r="AD7" s="49" t="str">
        <f t="shared" si="1"/>
        <v>第23周</v>
      </c>
      <c r="AE7" s="49" t="str">
        <f t="shared" si="1"/>
        <v>第24周</v>
      </c>
      <c r="AF7" s="49" t="str">
        <f t="shared" si="1"/>
        <v>第25周</v>
      </c>
      <c r="AG7" s="49" t="str">
        <f t="shared" si="1"/>
        <v>第26周</v>
      </c>
      <c r="AH7" s="49" t="str">
        <f t="shared" si="1"/>
        <v>第27周</v>
      </c>
      <c r="AI7" s="49" t="str">
        <f t="shared" si="1"/>
        <v>第28周</v>
      </c>
      <c r="AJ7" s="49" t="str">
        <f t="shared" si="1"/>
        <v>第29周</v>
      </c>
      <c r="AK7" s="49" t="str">
        <f t="shared" si="1"/>
        <v>第30周</v>
      </c>
    </row>
    <row r="8" spans="1:37" s="34" customFormat="1" ht="15" customHeight="1">
      <c r="A8" s="50" t="s">
        <v>120</v>
      </c>
      <c r="B8" s="50" t="s">
        <v>121</v>
      </c>
      <c r="C8" s="50">
        <v>7</v>
      </c>
      <c r="D8" s="51">
        <f>E8</f>
        <v>1.6</v>
      </c>
      <c r="E8" s="52">
        <f>IF(ISBLANK(C8),"-",IF(5&lt;=C8,1.6,IF(AND(3&lt;=C8,5&gt;C8),1.25,IF(AND(2&lt;=C8,3&gt;C8),1,IF(AND(2&gt;C8,1.5&lt;=C8),0.8,IF(AND(1.5&gt;C8,1&lt;=C8),0.7,0.5))))))</f>
        <v>1.6</v>
      </c>
      <c r="F8" s="53">
        <v>1</v>
      </c>
      <c r="G8" s="53">
        <f>人员基本信息!K4</f>
        <v>1</v>
      </c>
      <c r="H8" s="53">
        <v>2</v>
      </c>
      <c r="I8" s="53">
        <v>2</v>
      </c>
      <c r="J8" s="53">
        <v>2</v>
      </c>
      <c r="K8" s="53">
        <v>2</v>
      </c>
      <c r="L8" s="53">
        <v>2</v>
      </c>
      <c r="M8" s="53">
        <v>2</v>
      </c>
      <c r="N8" s="53">
        <v>2</v>
      </c>
      <c r="O8" s="53">
        <v>2</v>
      </c>
      <c r="P8" s="53">
        <v>2</v>
      </c>
      <c r="Q8" s="53">
        <v>2</v>
      </c>
      <c r="R8" s="53">
        <v>2</v>
      </c>
      <c r="S8" s="53">
        <v>2</v>
      </c>
      <c r="T8" s="53">
        <v>2</v>
      </c>
      <c r="U8" s="53">
        <v>2</v>
      </c>
      <c r="V8" s="53">
        <v>2</v>
      </c>
      <c r="W8" s="53">
        <v>2</v>
      </c>
      <c r="X8" s="53">
        <v>2</v>
      </c>
      <c r="Y8" s="53">
        <v>2</v>
      </c>
      <c r="Z8" s="53">
        <v>2</v>
      </c>
      <c r="AA8" s="53">
        <v>2</v>
      </c>
      <c r="AB8" s="53">
        <v>2</v>
      </c>
      <c r="AC8" s="53">
        <v>2</v>
      </c>
      <c r="AD8" s="53">
        <v>2</v>
      </c>
      <c r="AE8" s="53">
        <v>2</v>
      </c>
      <c r="AF8" s="53">
        <v>2</v>
      </c>
      <c r="AG8" s="53">
        <v>2</v>
      </c>
      <c r="AH8" s="53">
        <v>2</v>
      </c>
      <c r="AI8" s="53">
        <v>2</v>
      </c>
      <c r="AJ8" s="53">
        <v>0</v>
      </c>
      <c r="AK8" s="53">
        <v>0</v>
      </c>
    </row>
    <row r="9" spans="1:37" s="34" customFormat="1" ht="15" customHeight="1">
      <c r="A9" s="50" t="s">
        <v>773</v>
      </c>
      <c r="B9" s="50" t="s">
        <v>774</v>
      </c>
      <c r="C9" s="50">
        <v>5</v>
      </c>
      <c r="D9" s="51">
        <f t="shared" ref="D9:D46" si="2">E9</f>
        <v>1.6</v>
      </c>
      <c r="E9" s="52">
        <f t="shared" ref="E9:E41" si="3">IF(ISBLANK(C9),"-",IF(5&lt;=C9,1.6,IF(AND(3&lt;=C9,5&gt;C9),1.25,IF(AND(2&lt;=C9,3&gt;C9),1,IF(AND(2&gt;C9,1.5&lt;=C9),0.8,IF(AND(1.5&gt;C9,1&lt;=C9),0.7,0.5))))))</f>
        <v>1.6</v>
      </c>
      <c r="F9" s="53">
        <v>1</v>
      </c>
      <c r="G9" s="53">
        <f>人员基本信息!K5</f>
        <v>1</v>
      </c>
      <c r="H9" s="53">
        <v>2</v>
      </c>
      <c r="I9" s="53">
        <v>2</v>
      </c>
      <c r="J9" s="53">
        <v>2</v>
      </c>
      <c r="K9" s="53">
        <v>2</v>
      </c>
      <c r="L9" s="53">
        <v>2</v>
      </c>
      <c r="M9" s="53">
        <v>2</v>
      </c>
      <c r="N9" s="53">
        <v>2</v>
      </c>
      <c r="O9" s="53">
        <v>2</v>
      </c>
      <c r="P9" s="53">
        <v>2</v>
      </c>
      <c r="Q9" s="53">
        <v>2</v>
      </c>
      <c r="R9" s="53">
        <v>2</v>
      </c>
      <c r="S9" s="53">
        <v>2</v>
      </c>
      <c r="T9" s="53">
        <v>2</v>
      </c>
      <c r="U9" s="53">
        <v>2</v>
      </c>
      <c r="V9" s="53">
        <v>2</v>
      </c>
      <c r="W9" s="53">
        <v>2</v>
      </c>
      <c r="X9" s="53">
        <v>2</v>
      </c>
      <c r="Y9" s="53">
        <v>2</v>
      </c>
      <c r="Z9" s="53">
        <v>2</v>
      </c>
      <c r="AA9" s="53">
        <v>2</v>
      </c>
      <c r="AB9" s="53">
        <v>2</v>
      </c>
      <c r="AC9" s="53">
        <v>2</v>
      </c>
      <c r="AD9" s="53">
        <v>2</v>
      </c>
      <c r="AE9" s="53">
        <v>2</v>
      </c>
      <c r="AF9" s="53">
        <v>2</v>
      </c>
      <c r="AG9" s="53">
        <v>2</v>
      </c>
      <c r="AH9" s="53">
        <v>2</v>
      </c>
      <c r="AI9" s="53">
        <v>2</v>
      </c>
      <c r="AJ9" s="53">
        <v>0</v>
      </c>
      <c r="AK9" s="53">
        <v>0</v>
      </c>
    </row>
    <row r="10" spans="1:37" s="34" customFormat="1" ht="15" customHeight="1">
      <c r="A10" s="50" t="s">
        <v>773</v>
      </c>
      <c r="B10" s="50" t="s">
        <v>775</v>
      </c>
      <c r="C10" s="50">
        <v>5</v>
      </c>
      <c r="D10" s="51">
        <f t="shared" si="2"/>
        <v>1.6</v>
      </c>
      <c r="E10" s="52">
        <f t="shared" si="3"/>
        <v>1.6</v>
      </c>
      <c r="F10" s="53">
        <v>1</v>
      </c>
      <c r="G10" s="53">
        <f>人员基本信息!K6</f>
        <v>1</v>
      </c>
      <c r="H10" s="53">
        <v>2</v>
      </c>
      <c r="I10" s="53">
        <v>2</v>
      </c>
      <c r="J10" s="53">
        <v>2</v>
      </c>
      <c r="K10" s="53">
        <v>2</v>
      </c>
      <c r="L10" s="53">
        <v>2</v>
      </c>
      <c r="M10" s="53">
        <v>2</v>
      </c>
      <c r="N10" s="53">
        <v>2</v>
      </c>
      <c r="O10" s="53">
        <v>2</v>
      </c>
      <c r="P10" s="53">
        <v>2</v>
      </c>
      <c r="Q10" s="53">
        <v>2</v>
      </c>
      <c r="R10" s="53">
        <v>2</v>
      </c>
      <c r="S10" s="53">
        <v>2</v>
      </c>
      <c r="T10" s="53">
        <v>2</v>
      </c>
      <c r="U10" s="53">
        <v>2</v>
      </c>
      <c r="V10" s="53">
        <v>2</v>
      </c>
      <c r="W10" s="53">
        <v>1</v>
      </c>
      <c r="X10" s="53">
        <v>1</v>
      </c>
      <c r="Y10" s="53">
        <v>1</v>
      </c>
      <c r="Z10" s="53">
        <v>1</v>
      </c>
      <c r="AA10" s="53">
        <v>1</v>
      </c>
      <c r="AB10" s="53">
        <v>1</v>
      </c>
      <c r="AC10" s="53">
        <v>1</v>
      </c>
      <c r="AD10" s="53">
        <v>2</v>
      </c>
      <c r="AE10" s="53">
        <v>2</v>
      </c>
      <c r="AF10" s="53">
        <v>0</v>
      </c>
      <c r="AG10" s="53">
        <v>0</v>
      </c>
      <c r="AH10" s="53">
        <v>0</v>
      </c>
      <c r="AI10" s="53">
        <v>0</v>
      </c>
      <c r="AJ10" s="53">
        <v>0</v>
      </c>
      <c r="AK10" s="53">
        <v>0</v>
      </c>
    </row>
    <row r="11" spans="1:37" s="34" customFormat="1" ht="15" customHeight="1">
      <c r="A11" s="50" t="s">
        <v>773</v>
      </c>
      <c r="B11" s="50" t="s">
        <v>776</v>
      </c>
      <c r="C11" s="50">
        <v>4</v>
      </c>
      <c r="D11" s="51">
        <f t="shared" si="2"/>
        <v>1.25</v>
      </c>
      <c r="E11" s="52">
        <f t="shared" si="3"/>
        <v>1.25</v>
      </c>
      <c r="F11" s="53">
        <v>1</v>
      </c>
      <c r="G11" s="53">
        <f>人员基本信息!K7</f>
        <v>1</v>
      </c>
      <c r="H11" s="53">
        <v>0</v>
      </c>
      <c r="I11" s="53">
        <v>0</v>
      </c>
      <c r="J11" s="53">
        <v>0</v>
      </c>
      <c r="K11" s="53">
        <v>0</v>
      </c>
      <c r="L11" s="53">
        <v>0</v>
      </c>
      <c r="M11" s="53">
        <v>0</v>
      </c>
      <c r="N11" s="53">
        <v>0</v>
      </c>
      <c r="O11" s="53">
        <v>0</v>
      </c>
      <c r="P11" s="53">
        <v>0</v>
      </c>
      <c r="Q11" s="53">
        <v>0</v>
      </c>
      <c r="R11" s="53">
        <v>0</v>
      </c>
      <c r="S11" s="53">
        <v>0</v>
      </c>
      <c r="T11" s="53">
        <v>0</v>
      </c>
      <c r="U11" s="53">
        <v>0</v>
      </c>
      <c r="V11" s="53">
        <v>0</v>
      </c>
      <c r="W11" s="53">
        <v>2</v>
      </c>
      <c r="X11" s="53">
        <v>2</v>
      </c>
      <c r="Y11" s="53">
        <v>2</v>
      </c>
      <c r="Z11" s="53">
        <v>2</v>
      </c>
      <c r="AA11" s="53">
        <v>1</v>
      </c>
      <c r="AB11" s="53">
        <v>1</v>
      </c>
      <c r="AC11" s="53">
        <v>2</v>
      </c>
      <c r="AD11" s="53">
        <v>2</v>
      </c>
      <c r="AE11" s="53">
        <v>2</v>
      </c>
      <c r="AF11" s="53">
        <v>2</v>
      </c>
      <c r="AG11" s="53">
        <v>1</v>
      </c>
      <c r="AH11" s="53">
        <v>1</v>
      </c>
      <c r="AI11" s="53">
        <v>1</v>
      </c>
      <c r="AJ11" s="53">
        <v>0</v>
      </c>
      <c r="AK11" s="53">
        <v>0</v>
      </c>
    </row>
    <row r="12" spans="1:37" s="34" customFormat="1" ht="15" customHeight="1">
      <c r="A12" s="50" t="s">
        <v>773</v>
      </c>
      <c r="B12" s="50" t="s">
        <v>777</v>
      </c>
      <c r="C12" s="50">
        <v>4</v>
      </c>
      <c r="D12" s="51">
        <f t="shared" si="2"/>
        <v>1.25</v>
      </c>
      <c r="E12" s="52">
        <f t="shared" si="3"/>
        <v>1.25</v>
      </c>
      <c r="F12" s="53">
        <v>1</v>
      </c>
      <c r="G12" s="53">
        <f>人员基本信息!K8</f>
        <v>1</v>
      </c>
      <c r="H12" s="53">
        <v>0</v>
      </c>
      <c r="I12" s="53">
        <v>0</v>
      </c>
      <c r="J12" s="53">
        <v>0</v>
      </c>
      <c r="K12" s="53">
        <v>0</v>
      </c>
      <c r="L12" s="53">
        <v>0</v>
      </c>
      <c r="M12" s="53">
        <v>0</v>
      </c>
      <c r="N12" s="53">
        <v>0</v>
      </c>
      <c r="O12" s="53">
        <v>0</v>
      </c>
      <c r="P12" s="53">
        <v>0</v>
      </c>
      <c r="Q12" s="53">
        <v>0</v>
      </c>
      <c r="R12" s="53">
        <v>0</v>
      </c>
      <c r="S12" s="53">
        <v>0</v>
      </c>
      <c r="T12" s="53">
        <v>0</v>
      </c>
      <c r="U12" s="53">
        <v>0</v>
      </c>
      <c r="V12" s="53">
        <v>0</v>
      </c>
      <c r="W12" s="53">
        <v>2</v>
      </c>
      <c r="X12" s="53">
        <v>2</v>
      </c>
      <c r="Y12" s="53">
        <v>2</v>
      </c>
      <c r="Z12" s="53">
        <v>2</v>
      </c>
      <c r="AA12" s="53">
        <v>2</v>
      </c>
      <c r="AB12" s="53">
        <v>2</v>
      </c>
      <c r="AC12" s="53">
        <v>2</v>
      </c>
      <c r="AD12" s="53">
        <v>2</v>
      </c>
      <c r="AE12" s="53">
        <v>2</v>
      </c>
      <c r="AF12" s="53">
        <v>2</v>
      </c>
      <c r="AG12" s="53">
        <v>1</v>
      </c>
      <c r="AH12" s="53">
        <v>1</v>
      </c>
      <c r="AI12" s="53">
        <v>1</v>
      </c>
      <c r="AJ12" s="53">
        <v>0</v>
      </c>
      <c r="AK12" s="53">
        <v>0</v>
      </c>
    </row>
    <row r="13" spans="1:37" s="34" customFormat="1" ht="15" customHeight="1">
      <c r="A13" s="50" t="s">
        <v>773</v>
      </c>
      <c r="B13" s="50" t="s">
        <v>778</v>
      </c>
      <c r="C13" s="50">
        <v>3</v>
      </c>
      <c r="D13" s="51">
        <f t="shared" si="2"/>
        <v>1.25</v>
      </c>
      <c r="E13" s="52">
        <f t="shared" si="3"/>
        <v>1.25</v>
      </c>
      <c r="F13" s="53">
        <v>1</v>
      </c>
      <c r="G13" s="53">
        <f>人员基本信息!K9</f>
        <v>1</v>
      </c>
      <c r="H13" s="53">
        <v>0</v>
      </c>
      <c r="I13" s="53">
        <v>0</v>
      </c>
      <c r="J13" s="53">
        <v>0</v>
      </c>
      <c r="K13" s="53">
        <v>0</v>
      </c>
      <c r="L13" s="53">
        <v>0</v>
      </c>
      <c r="M13" s="53">
        <v>0</v>
      </c>
      <c r="N13" s="53">
        <v>0</v>
      </c>
      <c r="O13" s="53">
        <v>0</v>
      </c>
      <c r="P13" s="53">
        <v>0</v>
      </c>
      <c r="Q13" s="53">
        <v>0</v>
      </c>
      <c r="R13" s="53">
        <v>0</v>
      </c>
      <c r="S13" s="53">
        <v>2</v>
      </c>
      <c r="T13" s="53">
        <v>2</v>
      </c>
      <c r="U13" s="53">
        <v>2</v>
      </c>
      <c r="V13" s="53">
        <v>2</v>
      </c>
      <c r="W13" s="53">
        <v>2</v>
      </c>
      <c r="X13" s="53">
        <v>2</v>
      </c>
      <c r="Y13" s="53">
        <v>2</v>
      </c>
      <c r="Z13" s="53">
        <v>2</v>
      </c>
      <c r="AA13" s="53">
        <v>2</v>
      </c>
      <c r="AB13" s="53">
        <v>2</v>
      </c>
      <c r="AC13" s="53">
        <v>2</v>
      </c>
      <c r="AD13" s="53">
        <v>2</v>
      </c>
      <c r="AE13" s="53">
        <v>2</v>
      </c>
      <c r="AF13" s="53">
        <v>0</v>
      </c>
      <c r="AG13" s="53">
        <v>0</v>
      </c>
      <c r="AH13" s="53">
        <v>0</v>
      </c>
      <c r="AI13" s="53">
        <v>0</v>
      </c>
      <c r="AJ13" s="53">
        <v>0</v>
      </c>
      <c r="AK13" s="53">
        <v>0</v>
      </c>
    </row>
    <row r="14" spans="1:37" s="34" customFormat="1" ht="15" hidden="1" customHeight="1">
      <c r="A14" s="50" t="s">
        <v>779</v>
      </c>
      <c r="B14" s="50" t="s">
        <v>780</v>
      </c>
      <c r="C14" s="50">
        <v>10</v>
      </c>
      <c r="D14" s="51">
        <f t="shared" si="2"/>
        <v>1.6</v>
      </c>
      <c r="E14" s="52">
        <f t="shared" si="3"/>
        <v>1.6</v>
      </c>
      <c r="F14" s="53">
        <v>1</v>
      </c>
      <c r="G14" s="53">
        <f>人员基本信息!K11</f>
        <v>1</v>
      </c>
      <c r="H14" s="53">
        <v>1</v>
      </c>
      <c r="I14" s="53">
        <v>0</v>
      </c>
      <c r="J14" s="53">
        <v>0</v>
      </c>
      <c r="K14" s="53">
        <v>0</v>
      </c>
      <c r="L14" s="53">
        <v>0</v>
      </c>
      <c r="M14" s="53">
        <v>0</v>
      </c>
      <c r="N14" s="53">
        <v>0</v>
      </c>
      <c r="O14" s="53">
        <v>0</v>
      </c>
      <c r="P14" s="53">
        <v>0</v>
      </c>
      <c r="Q14" s="53">
        <v>0</v>
      </c>
      <c r="R14" s="53">
        <v>5</v>
      </c>
      <c r="S14" s="53">
        <v>5</v>
      </c>
      <c r="T14" s="53">
        <v>0</v>
      </c>
      <c r="U14" s="53">
        <v>0</v>
      </c>
      <c r="V14" s="53">
        <v>0</v>
      </c>
      <c r="W14" s="53">
        <v>0</v>
      </c>
      <c r="X14" s="53">
        <v>0</v>
      </c>
      <c r="Y14" s="53">
        <v>0</v>
      </c>
      <c r="Z14" s="53">
        <v>0</v>
      </c>
      <c r="AA14" s="53">
        <v>0</v>
      </c>
      <c r="AB14" s="53">
        <v>0</v>
      </c>
      <c r="AC14" s="53">
        <v>0</v>
      </c>
      <c r="AD14" s="53">
        <v>0</v>
      </c>
      <c r="AE14" s="53">
        <v>0</v>
      </c>
      <c r="AF14" s="53">
        <v>0</v>
      </c>
      <c r="AG14" s="53">
        <v>0</v>
      </c>
      <c r="AH14" s="53">
        <v>0</v>
      </c>
      <c r="AI14" s="53">
        <v>0</v>
      </c>
      <c r="AJ14" s="53">
        <v>0</v>
      </c>
      <c r="AK14" s="53">
        <v>0</v>
      </c>
    </row>
    <row r="15" spans="1:37" s="34" customFormat="1" ht="15" hidden="1" customHeight="1">
      <c r="A15" s="50" t="s">
        <v>781</v>
      </c>
      <c r="B15" s="50" t="s">
        <v>782</v>
      </c>
      <c r="C15" s="50">
        <v>5</v>
      </c>
      <c r="D15" s="51">
        <f t="shared" si="2"/>
        <v>1.6</v>
      </c>
      <c r="E15" s="52">
        <f t="shared" si="3"/>
        <v>1.6</v>
      </c>
      <c r="F15" s="53">
        <v>1</v>
      </c>
      <c r="G15" s="53">
        <f>人员基本信息!K12</f>
        <v>1</v>
      </c>
      <c r="H15" s="53">
        <v>3</v>
      </c>
      <c r="I15" s="53">
        <v>4</v>
      </c>
      <c r="J15" s="53">
        <v>0</v>
      </c>
      <c r="K15" s="53">
        <v>0</v>
      </c>
      <c r="L15" s="53">
        <v>0</v>
      </c>
      <c r="M15" s="53">
        <v>0</v>
      </c>
      <c r="N15" s="53">
        <v>0</v>
      </c>
      <c r="O15" s="53">
        <v>0</v>
      </c>
      <c r="P15" s="53">
        <v>0</v>
      </c>
      <c r="Q15" s="53">
        <v>0</v>
      </c>
      <c r="R15" s="53">
        <v>0</v>
      </c>
      <c r="S15" s="53">
        <v>5</v>
      </c>
      <c r="T15" s="53">
        <v>5</v>
      </c>
      <c r="U15" s="53">
        <v>0</v>
      </c>
      <c r="V15" s="53">
        <v>0</v>
      </c>
      <c r="W15" s="53">
        <v>5</v>
      </c>
      <c r="X15" s="53">
        <v>5</v>
      </c>
      <c r="Y15" s="53">
        <v>0</v>
      </c>
      <c r="Z15" s="53">
        <v>0</v>
      </c>
      <c r="AA15" s="53">
        <v>0</v>
      </c>
      <c r="AB15" s="53">
        <v>0</v>
      </c>
      <c r="AC15" s="53">
        <v>0</v>
      </c>
      <c r="AD15" s="53">
        <v>0</v>
      </c>
      <c r="AE15" s="53">
        <v>0</v>
      </c>
      <c r="AF15" s="53">
        <v>0</v>
      </c>
      <c r="AG15" s="53">
        <v>0</v>
      </c>
      <c r="AH15" s="53">
        <v>0</v>
      </c>
      <c r="AI15" s="53">
        <v>0</v>
      </c>
      <c r="AJ15" s="53">
        <v>0</v>
      </c>
      <c r="AK15" s="53">
        <v>0</v>
      </c>
    </row>
    <row r="16" spans="1:37" s="34" customFormat="1" ht="15" hidden="1" customHeight="1">
      <c r="A16" s="50" t="s">
        <v>781</v>
      </c>
      <c r="B16" s="50" t="s">
        <v>783</v>
      </c>
      <c r="C16" s="50">
        <v>3</v>
      </c>
      <c r="D16" s="51">
        <f t="shared" si="2"/>
        <v>1.25</v>
      </c>
      <c r="E16" s="52">
        <f t="shared" si="3"/>
        <v>1.25</v>
      </c>
      <c r="F16" s="53">
        <v>1</v>
      </c>
      <c r="G16" s="53">
        <f>人员基本信息!K13</f>
        <v>1</v>
      </c>
      <c r="H16" s="53">
        <v>0</v>
      </c>
      <c r="I16" s="53">
        <v>0</v>
      </c>
      <c r="J16" s="53">
        <v>0</v>
      </c>
      <c r="K16" s="53">
        <v>0</v>
      </c>
      <c r="L16" s="53">
        <v>0</v>
      </c>
      <c r="M16" s="53">
        <v>0</v>
      </c>
      <c r="N16" s="53">
        <v>0</v>
      </c>
      <c r="O16" s="53">
        <v>0</v>
      </c>
      <c r="P16" s="53">
        <v>0</v>
      </c>
      <c r="Q16" s="53">
        <v>0</v>
      </c>
      <c r="R16" s="53">
        <v>0</v>
      </c>
      <c r="S16" s="53">
        <v>0</v>
      </c>
      <c r="T16" s="53">
        <v>3</v>
      </c>
      <c r="U16" s="53">
        <v>3</v>
      </c>
      <c r="V16" s="53">
        <v>0</v>
      </c>
      <c r="W16" s="53">
        <v>0</v>
      </c>
      <c r="X16" s="53">
        <v>0</v>
      </c>
      <c r="Y16" s="53">
        <v>0</v>
      </c>
      <c r="Z16" s="53">
        <v>0</v>
      </c>
      <c r="AA16" s="53">
        <v>0</v>
      </c>
      <c r="AB16" s="53">
        <v>0</v>
      </c>
      <c r="AC16" s="53">
        <v>0</v>
      </c>
      <c r="AD16" s="53">
        <v>0</v>
      </c>
      <c r="AE16" s="53">
        <v>0</v>
      </c>
      <c r="AF16" s="53">
        <v>0</v>
      </c>
      <c r="AG16" s="53">
        <v>0</v>
      </c>
      <c r="AH16" s="53">
        <v>0</v>
      </c>
      <c r="AI16" s="53">
        <v>0</v>
      </c>
      <c r="AJ16" s="53">
        <v>0</v>
      </c>
      <c r="AK16" s="53">
        <v>0</v>
      </c>
    </row>
    <row r="17" spans="1:37" s="34" customFormat="1" ht="15" hidden="1" customHeight="1">
      <c r="A17" s="50" t="s">
        <v>781</v>
      </c>
      <c r="B17" s="50" t="s">
        <v>784</v>
      </c>
      <c r="C17" s="50">
        <v>3</v>
      </c>
      <c r="D17" s="51">
        <f t="shared" si="2"/>
        <v>1.25</v>
      </c>
      <c r="E17" s="52">
        <f t="shared" si="3"/>
        <v>1.25</v>
      </c>
      <c r="F17" s="53">
        <v>1</v>
      </c>
      <c r="G17" s="53">
        <f>人员基本信息!K14</f>
        <v>1</v>
      </c>
      <c r="H17" s="53">
        <v>0</v>
      </c>
      <c r="I17" s="53">
        <v>0</v>
      </c>
      <c r="J17" s="53">
        <v>0</v>
      </c>
      <c r="K17" s="53">
        <v>0</v>
      </c>
      <c r="L17" s="53">
        <v>0</v>
      </c>
      <c r="M17" s="53">
        <v>0</v>
      </c>
      <c r="N17" s="53">
        <v>0</v>
      </c>
      <c r="O17" s="53">
        <v>0</v>
      </c>
      <c r="P17" s="53">
        <v>0</v>
      </c>
      <c r="Q17" s="53">
        <v>0</v>
      </c>
      <c r="R17" s="53">
        <v>0</v>
      </c>
      <c r="S17" s="53">
        <v>0</v>
      </c>
      <c r="T17" s="53">
        <v>3</v>
      </c>
      <c r="U17" s="53">
        <v>3</v>
      </c>
      <c r="V17" s="53">
        <v>0</v>
      </c>
      <c r="W17" s="53">
        <v>5</v>
      </c>
      <c r="X17" s="53">
        <v>5</v>
      </c>
      <c r="Y17" s="53">
        <v>0</v>
      </c>
      <c r="Z17" s="53">
        <v>0</v>
      </c>
      <c r="AA17" s="53">
        <v>0</v>
      </c>
      <c r="AB17" s="53">
        <v>0</v>
      </c>
      <c r="AC17" s="53">
        <v>0</v>
      </c>
      <c r="AD17" s="53">
        <v>0</v>
      </c>
      <c r="AE17" s="53">
        <v>0</v>
      </c>
      <c r="AF17" s="53">
        <v>0</v>
      </c>
      <c r="AG17" s="53">
        <v>0</v>
      </c>
      <c r="AH17" s="53">
        <v>0</v>
      </c>
      <c r="AI17" s="53">
        <v>0</v>
      </c>
      <c r="AJ17" s="53">
        <v>0</v>
      </c>
      <c r="AK17" s="53">
        <v>0</v>
      </c>
    </row>
    <row r="18" spans="1:37" s="34" customFormat="1" ht="15" customHeight="1">
      <c r="A18" s="50" t="s">
        <v>754</v>
      </c>
      <c r="B18" s="50" t="s">
        <v>785</v>
      </c>
      <c r="C18" s="50">
        <v>7</v>
      </c>
      <c r="D18" s="51">
        <f t="shared" si="2"/>
        <v>1.6</v>
      </c>
      <c r="E18" s="52">
        <f t="shared" si="3"/>
        <v>1.6</v>
      </c>
      <c r="F18" s="53">
        <v>1</v>
      </c>
      <c r="G18" s="53">
        <f>人员基本信息!K15</f>
        <v>1</v>
      </c>
      <c r="H18" s="53">
        <v>0</v>
      </c>
      <c r="I18" s="53">
        <v>1</v>
      </c>
      <c r="J18" s="53">
        <v>1</v>
      </c>
      <c r="K18" s="53">
        <v>1</v>
      </c>
      <c r="L18" s="53">
        <v>1</v>
      </c>
      <c r="M18" s="53">
        <v>1</v>
      </c>
      <c r="N18" s="53">
        <v>1</v>
      </c>
      <c r="O18" s="53">
        <v>1</v>
      </c>
      <c r="P18" s="53">
        <v>1</v>
      </c>
      <c r="Q18" s="53">
        <v>1</v>
      </c>
      <c r="R18" s="53">
        <v>1</v>
      </c>
      <c r="S18" s="53">
        <v>2</v>
      </c>
      <c r="T18" s="53">
        <v>2</v>
      </c>
      <c r="U18" s="53">
        <v>2</v>
      </c>
      <c r="V18" s="53">
        <v>2</v>
      </c>
      <c r="W18" s="53">
        <v>3</v>
      </c>
      <c r="X18" s="53">
        <v>3</v>
      </c>
      <c r="Y18" s="53">
        <v>3</v>
      </c>
      <c r="Z18" s="53">
        <v>3</v>
      </c>
      <c r="AA18" s="53">
        <v>3</v>
      </c>
      <c r="AB18" s="53">
        <v>3</v>
      </c>
      <c r="AC18" s="53">
        <v>3</v>
      </c>
      <c r="AD18" s="53">
        <v>2</v>
      </c>
      <c r="AE18" s="53">
        <v>2</v>
      </c>
      <c r="AF18" s="53">
        <v>2</v>
      </c>
      <c r="AG18" s="53">
        <v>2</v>
      </c>
      <c r="AH18" s="53">
        <v>2</v>
      </c>
      <c r="AI18" s="53">
        <v>0</v>
      </c>
      <c r="AJ18" s="53">
        <v>0</v>
      </c>
      <c r="AK18" s="53">
        <v>0</v>
      </c>
    </row>
    <row r="19" spans="1:37" s="34" customFormat="1" ht="15" customHeight="1">
      <c r="A19" s="50" t="s">
        <v>754</v>
      </c>
      <c r="B19" s="50" t="s">
        <v>786</v>
      </c>
      <c r="C19" s="50">
        <v>6</v>
      </c>
      <c r="D19" s="51">
        <f t="shared" si="2"/>
        <v>1.6</v>
      </c>
      <c r="E19" s="52">
        <f t="shared" si="3"/>
        <v>1.6</v>
      </c>
      <c r="F19" s="53">
        <v>1</v>
      </c>
      <c r="G19" s="53">
        <f>人员基本信息!K16</f>
        <v>1</v>
      </c>
      <c r="H19" s="53">
        <v>0</v>
      </c>
      <c r="I19" s="53">
        <v>3</v>
      </c>
      <c r="J19" s="53">
        <v>3</v>
      </c>
      <c r="K19" s="53">
        <v>3</v>
      </c>
      <c r="L19" s="53">
        <v>3</v>
      </c>
      <c r="M19" s="53">
        <v>3</v>
      </c>
      <c r="N19" s="53">
        <v>3</v>
      </c>
      <c r="O19" s="53">
        <v>3</v>
      </c>
      <c r="P19" s="53">
        <v>3</v>
      </c>
      <c r="Q19" s="53">
        <v>3</v>
      </c>
      <c r="R19" s="53">
        <v>2</v>
      </c>
      <c r="S19" s="53">
        <v>2</v>
      </c>
      <c r="T19" s="53">
        <v>2</v>
      </c>
      <c r="U19" s="53">
        <v>2</v>
      </c>
      <c r="V19" s="53">
        <v>2</v>
      </c>
      <c r="W19" s="53">
        <v>3</v>
      </c>
      <c r="X19" s="53">
        <v>3</v>
      </c>
      <c r="Y19" s="53">
        <v>3</v>
      </c>
      <c r="Z19" s="53">
        <v>3</v>
      </c>
      <c r="AA19" s="53">
        <v>3</v>
      </c>
      <c r="AB19" s="53">
        <v>3</v>
      </c>
      <c r="AC19" s="53">
        <v>3</v>
      </c>
      <c r="AD19" s="53">
        <v>2</v>
      </c>
      <c r="AE19" s="53">
        <v>2</v>
      </c>
      <c r="AF19" s="53">
        <v>2</v>
      </c>
      <c r="AG19" s="53">
        <v>2</v>
      </c>
      <c r="AH19" s="53">
        <v>2</v>
      </c>
      <c r="AI19" s="53">
        <v>0</v>
      </c>
      <c r="AJ19" s="53">
        <v>0</v>
      </c>
      <c r="AK19" s="53">
        <v>0</v>
      </c>
    </row>
    <row r="20" spans="1:37" s="34" customFormat="1" ht="15" customHeight="1">
      <c r="A20" s="50" t="s">
        <v>754</v>
      </c>
      <c r="B20" s="50" t="s">
        <v>787</v>
      </c>
      <c r="C20" s="50">
        <v>11</v>
      </c>
      <c r="D20" s="51">
        <f t="shared" si="2"/>
        <v>1.6</v>
      </c>
      <c r="E20" s="52">
        <f t="shared" si="3"/>
        <v>1.6</v>
      </c>
      <c r="F20" s="53">
        <v>1</v>
      </c>
      <c r="G20" s="53">
        <f>人员基本信息!K17</f>
        <v>1</v>
      </c>
      <c r="H20" s="53">
        <v>0</v>
      </c>
      <c r="I20" s="53">
        <v>2</v>
      </c>
      <c r="J20" s="53">
        <v>2</v>
      </c>
      <c r="K20" s="53">
        <v>2</v>
      </c>
      <c r="L20" s="53">
        <v>2</v>
      </c>
      <c r="M20" s="53">
        <v>2</v>
      </c>
      <c r="N20" s="53">
        <v>2</v>
      </c>
      <c r="O20" s="53">
        <v>2</v>
      </c>
      <c r="P20" s="53">
        <v>2</v>
      </c>
      <c r="Q20" s="53">
        <v>2</v>
      </c>
      <c r="R20" s="53">
        <v>2</v>
      </c>
      <c r="S20" s="53">
        <v>2</v>
      </c>
      <c r="T20" s="53">
        <v>2</v>
      </c>
      <c r="U20" s="53">
        <v>2</v>
      </c>
      <c r="V20" s="53">
        <v>2</v>
      </c>
      <c r="W20" s="53">
        <v>2</v>
      </c>
      <c r="X20" s="53">
        <v>2</v>
      </c>
      <c r="Y20" s="53">
        <v>2</v>
      </c>
      <c r="Z20" s="53">
        <v>2</v>
      </c>
      <c r="AA20" s="53">
        <v>2</v>
      </c>
      <c r="AB20" s="53">
        <v>2</v>
      </c>
      <c r="AC20" s="53">
        <v>2</v>
      </c>
      <c r="AD20" s="53">
        <v>2</v>
      </c>
      <c r="AE20" s="53">
        <v>2</v>
      </c>
      <c r="AF20" s="53">
        <v>2</v>
      </c>
      <c r="AG20" s="53">
        <v>2</v>
      </c>
      <c r="AH20" s="53">
        <v>0</v>
      </c>
      <c r="AI20" s="53">
        <v>0</v>
      </c>
      <c r="AJ20" s="53">
        <v>0</v>
      </c>
      <c r="AK20" s="53">
        <v>0</v>
      </c>
    </row>
    <row r="21" spans="1:37" s="34" customFormat="1" ht="15" customHeight="1">
      <c r="A21" s="50" t="s">
        <v>754</v>
      </c>
      <c r="B21" s="50" t="s">
        <v>788</v>
      </c>
      <c r="C21" s="50">
        <v>8</v>
      </c>
      <c r="D21" s="51">
        <f t="shared" si="2"/>
        <v>1.6</v>
      </c>
      <c r="E21" s="52">
        <f t="shared" si="3"/>
        <v>1.6</v>
      </c>
      <c r="F21" s="53">
        <v>1</v>
      </c>
      <c r="G21" s="53">
        <f>人员基本信息!K18</f>
        <v>1</v>
      </c>
      <c r="H21" s="53">
        <v>0</v>
      </c>
      <c r="I21" s="53">
        <v>0</v>
      </c>
      <c r="J21" s="53">
        <v>0</v>
      </c>
      <c r="K21" s="53">
        <v>0</v>
      </c>
      <c r="L21" s="53">
        <v>0</v>
      </c>
      <c r="M21" s="53">
        <v>0</v>
      </c>
      <c r="N21" s="53">
        <v>0</v>
      </c>
      <c r="O21" s="53">
        <v>0</v>
      </c>
      <c r="P21" s="53">
        <v>0</v>
      </c>
      <c r="Q21" s="53">
        <v>0</v>
      </c>
      <c r="R21" s="53">
        <v>0</v>
      </c>
      <c r="S21" s="53">
        <v>3</v>
      </c>
      <c r="T21" s="53">
        <v>3</v>
      </c>
      <c r="U21" s="53">
        <v>3</v>
      </c>
      <c r="V21" s="53">
        <v>3</v>
      </c>
      <c r="W21" s="53">
        <v>3</v>
      </c>
      <c r="X21" s="53">
        <v>3</v>
      </c>
      <c r="Y21" s="53">
        <v>3</v>
      </c>
      <c r="Z21" s="53">
        <v>3</v>
      </c>
      <c r="AA21" s="53">
        <v>3</v>
      </c>
      <c r="AB21" s="53">
        <v>3</v>
      </c>
      <c r="AC21" s="53">
        <v>3</v>
      </c>
      <c r="AD21" s="53">
        <v>3</v>
      </c>
      <c r="AE21" s="53">
        <v>3</v>
      </c>
      <c r="AF21" s="53">
        <v>3</v>
      </c>
      <c r="AG21" s="53">
        <v>3</v>
      </c>
      <c r="AH21" s="53">
        <v>0</v>
      </c>
      <c r="AI21" s="53">
        <v>0</v>
      </c>
      <c r="AJ21" s="53">
        <v>0</v>
      </c>
      <c r="AK21" s="53">
        <v>0</v>
      </c>
    </row>
    <row r="22" spans="1:37" s="34" customFormat="1" ht="15" customHeight="1">
      <c r="A22" s="50" t="s">
        <v>754</v>
      </c>
      <c r="B22" s="50" t="s">
        <v>789</v>
      </c>
      <c r="C22" s="50">
        <v>5</v>
      </c>
      <c r="D22" s="51">
        <f t="shared" si="2"/>
        <v>1.6</v>
      </c>
      <c r="E22" s="52">
        <f t="shared" si="3"/>
        <v>1.6</v>
      </c>
      <c r="F22" s="53">
        <v>1</v>
      </c>
      <c r="G22" s="53">
        <f>人员基本信息!K19</f>
        <v>1</v>
      </c>
      <c r="H22" s="53">
        <v>0</v>
      </c>
      <c r="I22" s="53">
        <v>2</v>
      </c>
      <c r="J22" s="53">
        <v>1</v>
      </c>
      <c r="K22" s="53">
        <v>2</v>
      </c>
      <c r="L22" s="53">
        <v>2</v>
      </c>
      <c r="M22" s="53">
        <v>1</v>
      </c>
      <c r="N22" s="53">
        <v>2</v>
      </c>
      <c r="O22" s="53">
        <v>3</v>
      </c>
      <c r="P22" s="53">
        <v>3</v>
      </c>
      <c r="Q22" s="53">
        <v>3</v>
      </c>
      <c r="R22" s="53">
        <v>3</v>
      </c>
      <c r="S22" s="53">
        <v>2</v>
      </c>
      <c r="T22" s="53">
        <v>2</v>
      </c>
      <c r="U22" s="53">
        <v>2</v>
      </c>
      <c r="V22" s="53">
        <v>2</v>
      </c>
      <c r="W22" s="53">
        <v>2</v>
      </c>
      <c r="X22" s="53">
        <v>2</v>
      </c>
      <c r="Y22" s="53">
        <v>2</v>
      </c>
      <c r="Z22" s="53">
        <v>2</v>
      </c>
      <c r="AA22" s="53">
        <v>2</v>
      </c>
      <c r="AB22" s="53">
        <v>2</v>
      </c>
      <c r="AC22" s="53">
        <v>2</v>
      </c>
      <c r="AD22" s="53">
        <v>2</v>
      </c>
      <c r="AE22" s="53">
        <v>2</v>
      </c>
      <c r="AF22" s="53">
        <v>2</v>
      </c>
      <c r="AG22" s="53">
        <v>2</v>
      </c>
      <c r="AH22" s="53">
        <v>0</v>
      </c>
      <c r="AI22" s="53">
        <v>0</v>
      </c>
      <c r="AJ22" s="53">
        <v>0</v>
      </c>
      <c r="AK22" s="53">
        <v>0</v>
      </c>
    </row>
    <row r="23" spans="1:37" s="34" customFormat="1" ht="15" customHeight="1">
      <c r="A23" s="50" t="s">
        <v>754</v>
      </c>
      <c r="B23" s="50" t="s">
        <v>790</v>
      </c>
      <c r="C23" s="50">
        <v>17</v>
      </c>
      <c r="D23" s="51">
        <f t="shared" si="2"/>
        <v>1.6</v>
      </c>
      <c r="E23" s="52">
        <f t="shared" si="3"/>
        <v>1.6</v>
      </c>
      <c r="F23" s="53">
        <v>1</v>
      </c>
      <c r="G23" s="53">
        <f>人员基本信息!K20</f>
        <v>1</v>
      </c>
      <c r="H23" s="53">
        <v>0</v>
      </c>
      <c r="I23" s="53">
        <v>0</v>
      </c>
      <c r="J23" s="53">
        <v>0</v>
      </c>
      <c r="K23" s="53">
        <v>0</v>
      </c>
      <c r="L23" s="53">
        <v>0</v>
      </c>
      <c r="M23" s="53">
        <v>0</v>
      </c>
      <c r="N23" s="53">
        <v>0</v>
      </c>
      <c r="O23" s="53">
        <v>0</v>
      </c>
      <c r="P23" s="53">
        <v>0</v>
      </c>
      <c r="Q23" s="53">
        <v>0</v>
      </c>
      <c r="R23" s="53">
        <v>0</v>
      </c>
      <c r="S23" s="53">
        <v>1</v>
      </c>
      <c r="T23" s="53">
        <v>1</v>
      </c>
      <c r="U23" s="53">
        <v>1</v>
      </c>
      <c r="V23" s="53">
        <v>2</v>
      </c>
      <c r="W23" s="53">
        <v>2</v>
      </c>
      <c r="X23" s="53">
        <v>4</v>
      </c>
      <c r="Y23" s="53">
        <v>4</v>
      </c>
      <c r="Z23" s="53">
        <v>4</v>
      </c>
      <c r="AA23" s="53">
        <v>4</v>
      </c>
      <c r="AB23" s="53">
        <v>4</v>
      </c>
      <c r="AC23" s="53">
        <v>4</v>
      </c>
      <c r="AD23" s="53">
        <v>2</v>
      </c>
      <c r="AE23" s="53">
        <v>2</v>
      </c>
      <c r="AF23" s="53">
        <v>2</v>
      </c>
      <c r="AG23" s="53">
        <v>2</v>
      </c>
      <c r="AH23" s="53">
        <v>0</v>
      </c>
      <c r="AI23" s="53">
        <v>0</v>
      </c>
      <c r="AJ23" s="53">
        <v>0</v>
      </c>
      <c r="AK23" s="53">
        <v>0</v>
      </c>
    </row>
    <row r="24" spans="1:37" s="34" customFormat="1" ht="15" hidden="1" customHeight="1">
      <c r="A24" s="50" t="s">
        <v>754</v>
      </c>
      <c r="B24" s="50" t="s">
        <v>791</v>
      </c>
      <c r="C24" s="50">
        <v>4</v>
      </c>
      <c r="D24" s="51">
        <f t="shared" si="2"/>
        <v>1.25</v>
      </c>
      <c r="E24" s="52">
        <f t="shared" si="3"/>
        <v>1.25</v>
      </c>
      <c r="F24" s="53">
        <v>1</v>
      </c>
      <c r="G24" s="53">
        <f>人员基本信息!K21</f>
        <v>1</v>
      </c>
      <c r="H24" s="53">
        <v>0</v>
      </c>
      <c r="I24" s="53">
        <v>0</v>
      </c>
      <c r="J24" s="53">
        <v>0</v>
      </c>
      <c r="K24" s="53">
        <v>0</v>
      </c>
      <c r="L24" s="53">
        <v>0</v>
      </c>
      <c r="M24" s="53">
        <v>0</v>
      </c>
      <c r="N24" s="53">
        <v>0</v>
      </c>
      <c r="O24" s="53">
        <v>0</v>
      </c>
      <c r="P24" s="53">
        <v>0</v>
      </c>
      <c r="Q24" s="53">
        <v>0</v>
      </c>
      <c r="R24" s="53">
        <v>0</v>
      </c>
      <c r="S24" s="53">
        <v>1</v>
      </c>
      <c r="T24" s="53">
        <v>1</v>
      </c>
      <c r="U24" s="53">
        <v>1</v>
      </c>
      <c r="V24" s="53">
        <v>2</v>
      </c>
      <c r="W24" s="53">
        <v>2</v>
      </c>
      <c r="X24" s="53">
        <v>4</v>
      </c>
      <c r="Y24" s="53">
        <v>4</v>
      </c>
      <c r="Z24" s="53">
        <v>4</v>
      </c>
      <c r="AA24" s="53">
        <v>4</v>
      </c>
      <c r="AB24" s="53">
        <v>0</v>
      </c>
      <c r="AC24" s="53">
        <v>0</v>
      </c>
      <c r="AD24" s="53">
        <v>0</v>
      </c>
      <c r="AE24" s="53">
        <v>0</v>
      </c>
      <c r="AF24" s="53">
        <v>0</v>
      </c>
      <c r="AG24" s="53">
        <v>0</v>
      </c>
      <c r="AH24" s="53">
        <v>0</v>
      </c>
      <c r="AI24" s="53">
        <v>0</v>
      </c>
      <c r="AJ24" s="53">
        <v>0</v>
      </c>
      <c r="AK24" s="53">
        <v>0</v>
      </c>
    </row>
    <row r="25" spans="1:37" s="34" customFormat="1" ht="15" customHeight="1">
      <c r="A25" s="50" t="s">
        <v>754</v>
      </c>
      <c r="B25" s="50" t="s">
        <v>792</v>
      </c>
      <c r="C25" s="50">
        <v>4</v>
      </c>
      <c r="D25" s="51">
        <f t="shared" si="2"/>
        <v>1.25</v>
      </c>
      <c r="E25" s="52">
        <f t="shared" si="3"/>
        <v>1.25</v>
      </c>
      <c r="F25" s="53">
        <v>1</v>
      </c>
      <c r="G25" s="53">
        <f>人员基本信息!K22</f>
        <v>1</v>
      </c>
      <c r="H25" s="53">
        <v>0</v>
      </c>
      <c r="I25" s="53">
        <v>0</v>
      </c>
      <c r="J25" s="53">
        <v>0</v>
      </c>
      <c r="K25" s="53">
        <v>0</v>
      </c>
      <c r="L25" s="53">
        <v>0</v>
      </c>
      <c r="M25" s="53">
        <v>0</v>
      </c>
      <c r="N25" s="53">
        <v>0</v>
      </c>
      <c r="O25" s="53">
        <v>0</v>
      </c>
      <c r="P25" s="53">
        <v>0</v>
      </c>
      <c r="Q25" s="53">
        <v>0</v>
      </c>
      <c r="R25" s="53">
        <v>0</v>
      </c>
      <c r="S25" s="53">
        <v>0</v>
      </c>
      <c r="T25" s="53">
        <v>1</v>
      </c>
      <c r="U25" s="53">
        <v>1</v>
      </c>
      <c r="V25" s="53">
        <v>2</v>
      </c>
      <c r="W25" s="53">
        <v>2</v>
      </c>
      <c r="X25" s="53">
        <v>4</v>
      </c>
      <c r="Y25" s="53">
        <v>4</v>
      </c>
      <c r="Z25" s="53">
        <v>4</v>
      </c>
      <c r="AA25" s="53">
        <v>4</v>
      </c>
      <c r="AB25" s="53">
        <v>4</v>
      </c>
      <c r="AC25" s="53">
        <v>4</v>
      </c>
      <c r="AD25" s="53">
        <v>2</v>
      </c>
      <c r="AE25" s="53">
        <v>2</v>
      </c>
      <c r="AF25" s="53">
        <v>2</v>
      </c>
      <c r="AG25" s="53">
        <v>2</v>
      </c>
      <c r="AH25" s="53">
        <v>0</v>
      </c>
      <c r="AI25" s="53">
        <v>0</v>
      </c>
      <c r="AJ25" s="53">
        <v>0</v>
      </c>
      <c r="AK25" s="53">
        <v>0</v>
      </c>
    </row>
    <row r="26" spans="1:37" s="34" customFormat="1" ht="15" customHeight="1">
      <c r="A26" s="50" t="s">
        <v>754</v>
      </c>
      <c r="B26" s="50" t="s">
        <v>793</v>
      </c>
      <c r="C26" s="50">
        <v>3</v>
      </c>
      <c r="D26" s="51">
        <f t="shared" si="2"/>
        <v>1.25</v>
      </c>
      <c r="E26" s="52">
        <f t="shared" si="3"/>
        <v>1.25</v>
      </c>
      <c r="F26" s="53">
        <v>1</v>
      </c>
      <c r="G26" s="53">
        <f>人员基本信息!K23</f>
        <v>1</v>
      </c>
      <c r="H26" s="53">
        <v>0</v>
      </c>
      <c r="I26" s="53">
        <v>0</v>
      </c>
      <c r="J26" s="53">
        <v>0</v>
      </c>
      <c r="K26" s="53">
        <v>0</v>
      </c>
      <c r="L26" s="53">
        <v>0</v>
      </c>
      <c r="M26" s="53">
        <v>0</v>
      </c>
      <c r="N26" s="53">
        <v>0</v>
      </c>
      <c r="O26" s="53">
        <v>0</v>
      </c>
      <c r="P26" s="53">
        <v>0</v>
      </c>
      <c r="Q26" s="53">
        <v>0</v>
      </c>
      <c r="R26" s="53">
        <v>0</v>
      </c>
      <c r="S26" s="53">
        <v>0</v>
      </c>
      <c r="T26" s="53">
        <v>0</v>
      </c>
      <c r="U26" s="53">
        <v>1</v>
      </c>
      <c r="V26" s="53">
        <v>2</v>
      </c>
      <c r="W26" s="53">
        <v>2</v>
      </c>
      <c r="X26" s="53">
        <v>4</v>
      </c>
      <c r="Y26" s="53">
        <v>4</v>
      </c>
      <c r="Z26" s="53">
        <v>4</v>
      </c>
      <c r="AA26" s="53">
        <v>4</v>
      </c>
      <c r="AB26" s="53">
        <v>4</v>
      </c>
      <c r="AC26" s="53">
        <v>4</v>
      </c>
      <c r="AD26" s="53">
        <v>2</v>
      </c>
      <c r="AE26" s="53">
        <v>2</v>
      </c>
      <c r="AF26" s="53">
        <v>2</v>
      </c>
      <c r="AG26" s="53">
        <v>2</v>
      </c>
      <c r="AH26" s="53">
        <v>0</v>
      </c>
      <c r="AI26" s="53">
        <v>0</v>
      </c>
      <c r="AJ26" s="53">
        <v>0</v>
      </c>
      <c r="AK26" s="53">
        <v>0</v>
      </c>
    </row>
    <row r="27" spans="1:37" s="34" customFormat="1" ht="15" customHeight="1">
      <c r="A27" s="50" t="s">
        <v>754</v>
      </c>
      <c r="B27" s="50" t="s">
        <v>794</v>
      </c>
      <c r="C27" s="50">
        <v>5</v>
      </c>
      <c r="D27" s="51">
        <f t="shared" si="2"/>
        <v>1.6</v>
      </c>
      <c r="E27" s="52">
        <f t="shared" si="3"/>
        <v>1.6</v>
      </c>
      <c r="F27" s="53">
        <v>1</v>
      </c>
      <c r="G27" s="53">
        <f>人员基本信息!K25</f>
        <v>1</v>
      </c>
      <c r="H27" s="53">
        <v>0</v>
      </c>
      <c r="I27" s="53">
        <v>0</v>
      </c>
      <c r="J27" s="53">
        <v>0</v>
      </c>
      <c r="K27" s="53">
        <v>0</v>
      </c>
      <c r="L27" s="53">
        <v>0</v>
      </c>
      <c r="M27" s="53">
        <v>0</v>
      </c>
      <c r="N27" s="53">
        <v>0</v>
      </c>
      <c r="O27" s="53">
        <v>0</v>
      </c>
      <c r="P27" s="53">
        <v>0</v>
      </c>
      <c r="Q27" s="53">
        <v>0</v>
      </c>
      <c r="R27" s="53">
        <v>0</v>
      </c>
      <c r="S27" s="53">
        <v>2</v>
      </c>
      <c r="T27" s="53">
        <v>2</v>
      </c>
      <c r="U27" s="53">
        <v>2</v>
      </c>
      <c r="V27" s="53">
        <v>2</v>
      </c>
      <c r="W27" s="53">
        <v>2</v>
      </c>
      <c r="X27" s="53">
        <v>2</v>
      </c>
      <c r="Y27" s="53">
        <v>2</v>
      </c>
      <c r="Z27" s="53">
        <v>2</v>
      </c>
      <c r="AA27" s="53">
        <v>2</v>
      </c>
      <c r="AB27" s="53">
        <v>3</v>
      </c>
      <c r="AC27" s="53">
        <v>3</v>
      </c>
      <c r="AD27" s="53">
        <v>3</v>
      </c>
      <c r="AE27" s="53">
        <v>3</v>
      </c>
      <c r="AF27" s="53">
        <v>3</v>
      </c>
      <c r="AG27" s="53">
        <v>3</v>
      </c>
      <c r="AH27" s="53">
        <v>0</v>
      </c>
      <c r="AI27" s="53">
        <v>0</v>
      </c>
      <c r="AJ27" s="53">
        <v>0</v>
      </c>
      <c r="AK27" s="53">
        <v>0</v>
      </c>
    </row>
    <row r="28" spans="1:37" s="34" customFormat="1" ht="15" customHeight="1">
      <c r="A28" s="50" t="s">
        <v>754</v>
      </c>
      <c r="B28" s="50" t="s">
        <v>795</v>
      </c>
      <c r="C28" s="50">
        <v>7</v>
      </c>
      <c r="D28" s="51">
        <f t="shared" si="2"/>
        <v>1.6</v>
      </c>
      <c r="E28" s="52">
        <f t="shared" si="3"/>
        <v>1.6</v>
      </c>
      <c r="F28" s="53">
        <v>1</v>
      </c>
      <c r="G28" s="53">
        <v>1</v>
      </c>
      <c r="H28" s="53">
        <v>0</v>
      </c>
      <c r="I28" s="53">
        <v>0</v>
      </c>
      <c r="J28" s="53">
        <v>0</v>
      </c>
      <c r="K28" s="53">
        <v>0</v>
      </c>
      <c r="L28" s="53">
        <v>0</v>
      </c>
      <c r="M28" s="53">
        <v>0</v>
      </c>
      <c r="N28" s="53">
        <v>0</v>
      </c>
      <c r="O28" s="53">
        <v>0</v>
      </c>
      <c r="P28" s="53">
        <v>0</v>
      </c>
      <c r="Q28" s="53">
        <v>0</v>
      </c>
      <c r="R28" s="53">
        <v>0</v>
      </c>
      <c r="S28" s="53">
        <v>0</v>
      </c>
      <c r="T28" s="53">
        <v>0</v>
      </c>
      <c r="U28" s="53">
        <v>0</v>
      </c>
      <c r="V28" s="53">
        <v>0</v>
      </c>
      <c r="W28" s="53">
        <v>1</v>
      </c>
      <c r="X28" s="53">
        <v>1</v>
      </c>
      <c r="Y28" s="53">
        <v>1</v>
      </c>
      <c r="Z28" s="53">
        <v>1</v>
      </c>
      <c r="AA28" s="53">
        <v>1</v>
      </c>
      <c r="AB28" s="53">
        <v>1</v>
      </c>
      <c r="AC28" s="53">
        <v>1</v>
      </c>
      <c r="AD28" s="53">
        <v>1</v>
      </c>
      <c r="AE28" s="53">
        <v>1</v>
      </c>
      <c r="AF28" s="53">
        <v>1</v>
      </c>
      <c r="AG28" s="53">
        <v>1</v>
      </c>
      <c r="AH28" s="53">
        <v>1</v>
      </c>
      <c r="AI28" s="53">
        <v>0</v>
      </c>
      <c r="AJ28" s="53"/>
      <c r="AK28" s="53"/>
    </row>
    <row r="29" spans="1:37" s="34" customFormat="1" ht="15" customHeight="1">
      <c r="A29" s="50" t="s">
        <v>754</v>
      </c>
      <c r="B29" s="50" t="s">
        <v>796</v>
      </c>
      <c r="C29" s="50">
        <v>5</v>
      </c>
      <c r="D29" s="51">
        <f t="shared" si="2"/>
        <v>1.6</v>
      </c>
      <c r="E29" s="52">
        <f t="shared" si="3"/>
        <v>1.6</v>
      </c>
      <c r="F29" s="53">
        <v>1</v>
      </c>
      <c r="G29" s="53">
        <v>1</v>
      </c>
      <c r="H29" s="53">
        <v>0</v>
      </c>
      <c r="I29" s="53">
        <v>0</v>
      </c>
      <c r="J29" s="53">
        <v>0</v>
      </c>
      <c r="K29" s="53">
        <v>0</v>
      </c>
      <c r="L29" s="53">
        <v>0</v>
      </c>
      <c r="M29" s="53">
        <v>0</v>
      </c>
      <c r="N29" s="53">
        <v>0</v>
      </c>
      <c r="O29" s="53">
        <v>0</v>
      </c>
      <c r="P29" s="53">
        <v>0</v>
      </c>
      <c r="Q29" s="53">
        <v>0</v>
      </c>
      <c r="R29" s="53">
        <v>0</v>
      </c>
      <c r="S29" s="53">
        <v>0</v>
      </c>
      <c r="T29" s="53">
        <v>0</v>
      </c>
      <c r="U29" s="53">
        <v>0</v>
      </c>
      <c r="V29" s="53">
        <v>0</v>
      </c>
      <c r="W29" s="53">
        <v>2</v>
      </c>
      <c r="X29" s="53">
        <v>2</v>
      </c>
      <c r="Y29" s="53">
        <v>2</v>
      </c>
      <c r="Z29" s="53">
        <v>2</v>
      </c>
      <c r="AA29" s="53">
        <v>2</v>
      </c>
      <c r="AB29" s="53">
        <v>2</v>
      </c>
      <c r="AC29" s="53">
        <v>2</v>
      </c>
      <c r="AD29" s="53">
        <v>0</v>
      </c>
      <c r="AE29" s="53">
        <v>0</v>
      </c>
      <c r="AF29" s="53">
        <v>0</v>
      </c>
      <c r="AG29" s="53">
        <v>0</v>
      </c>
      <c r="AH29" s="53">
        <v>0</v>
      </c>
      <c r="AI29" s="53">
        <v>0</v>
      </c>
      <c r="AJ29" s="53">
        <v>0</v>
      </c>
      <c r="AK29" s="53">
        <v>0</v>
      </c>
    </row>
    <row r="30" spans="1:37" s="34" customFormat="1" ht="15" customHeight="1">
      <c r="A30" s="50" t="s">
        <v>754</v>
      </c>
      <c r="B30" s="50" t="s">
        <v>797</v>
      </c>
      <c r="C30" s="50">
        <v>5</v>
      </c>
      <c r="D30" s="51">
        <f t="shared" si="2"/>
        <v>1.6</v>
      </c>
      <c r="E30" s="52">
        <f t="shared" si="3"/>
        <v>1.6</v>
      </c>
      <c r="F30" s="53">
        <v>1</v>
      </c>
      <c r="G30" s="53">
        <f>人员基本信息!K27</f>
        <v>1</v>
      </c>
      <c r="H30" s="53">
        <v>0</v>
      </c>
      <c r="I30" s="53">
        <v>0</v>
      </c>
      <c r="J30" s="53">
        <v>0</v>
      </c>
      <c r="K30" s="53">
        <v>0</v>
      </c>
      <c r="L30" s="53">
        <v>0</v>
      </c>
      <c r="M30" s="53">
        <v>0</v>
      </c>
      <c r="N30" s="53">
        <v>0</v>
      </c>
      <c r="O30" s="53">
        <v>0</v>
      </c>
      <c r="P30" s="53">
        <v>0</v>
      </c>
      <c r="Q30" s="53">
        <v>0</v>
      </c>
      <c r="R30" s="53">
        <v>0</v>
      </c>
      <c r="S30" s="53">
        <v>0</v>
      </c>
      <c r="T30" s="53">
        <v>0</v>
      </c>
      <c r="U30" s="53">
        <v>0</v>
      </c>
      <c r="V30" s="53">
        <v>0</v>
      </c>
      <c r="W30" s="53">
        <v>2</v>
      </c>
      <c r="X30" s="53">
        <v>2</v>
      </c>
      <c r="Y30" s="53">
        <v>2</v>
      </c>
      <c r="Z30" s="53">
        <v>2</v>
      </c>
      <c r="AA30" s="53">
        <v>2</v>
      </c>
      <c r="AB30" s="53">
        <v>2</v>
      </c>
      <c r="AC30" s="53">
        <v>2</v>
      </c>
      <c r="AD30" s="53">
        <v>0</v>
      </c>
      <c r="AE30" s="53">
        <v>0</v>
      </c>
      <c r="AF30" s="53">
        <v>0</v>
      </c>
      <c r="AG30" s="53">
        <v>0</v>
      </c>
      <c r="AH30" s="53">
        <v>0</v>
      </c>
      <c r="AI30" s="53">
        <v>0</v>
      </c>
      <c r="AJ30" s="53">
        <v>0</v>
      </c>
      <c r="AK30" s="53">
        <v>0</v>
      </c>
    </row>
    <row r="31" spans="1:37" s="34" customFormat="1" ht="15" customHeight="1">
      <c r="A31" s="50" t="s">
        <v>754</v>
      </c>
      <c r="B31" s="50" t="s">
        <v>798</v>
      </c>
      <c r="C31" s="50">
        <v>5</v>
      </c>
      <c r="D31" s="51">
        <f t="shared" si="2"/>
        <v>1.6</v>
      </c>
      <c r="E31" s="52">
        <f t="shared" si="3"/>
        <v>1.6</v>
      </c>
      <c r="F31" s="53">
        <v>1</v>
      </c>
      <c r="G31" s="53">
        <v>1</v>
      </c>
      <c r="H31" s="53">
        <v>0</v>
      </c>
      <c r="I31" s="53">
        <v>0</v>
      </c>
      <c r="J31" s="53">
        <v>0</v>
      </c>
      <c r="K31" s="53">
        <v>0</v>
      </c>
      <c r="L31" s="53">
        <v>0</v>
      </c>
      <c r="M31" s="53">
        <v>0</v>
      </c>
      <c r="N31" s="53">
        <v>0</v>
      </c>
      <c r="O31" s="53">
        <v>0</v>
      </c>
      <c r="P31" s="53">
        <v>0</v>
      </c>
      <c r="Q31" s="53">
        <v>0</v>
      </c>
      <c r="R31" s="53">
        <v>0</v>
      </c>
      <c r="S31" s="53">
        <v>0</v>
      </c>
      <c r="T31" s="53">
        <v>0</v>
      </c>
      <c r="U31" s="53">
        <v>0</v>
      </c>
      <c r="V31" s="53">
        <v>0</v>
      </c>
      <c r="W31" s="53">
        <v>2</v>
      </c>
      <c r="X31" s="53">
        <v>2</v>
      </c>
      <c r="Y31" s="53">
        <v>2</v>
      </c>
      <c r="Z31" s="53">
        <v>2</v>
      </c>
      <c r="AA31" s="53">
        <v>4</v>
      </c>
      <c r="AB31" s="53">
        <v>4.5</v>
      </c>
      <c r="AC31" s="53">
        <v>4.5</v>
      </c>
      <c r="AD31" s="53">
        <v>4.5</v>
      </c>
      <c r="AE31" s="53">
        <v>2</v>
      </c>
      <c r="AF31" s="53">
        <v>2</v>
      </c>
      <c r="AG31" s="53">
        <v>2</v>
      </c>
      <c r="AH31" s="53">
        <v>2</v>
      </c>
      <c r="AI31" s="53">
        <v>2</v>
      </c>
      <c r="AJ31" s="53">
        <v>0</v>
      </c>
      <c r="AK31" s="53">
        <v>0</v>
      </c>
    </row>
    <row r="32" spans="1:37" s="34" customFormat="1" ht="15" customHeight="1">
      <c r="A32" s="50" t="s">
        <v>754</v>
      </c>
      <c r="B32" s="50" t="s">
        <v>799</v>
      </c>
      <c r="C32" s="50">
        <v>5</v>
      </c>
      <c r="D32" s="51">
        <f t="shared" si="2"/>
        <v>1.6</v>
      </c>
      <c r="E32" s="52">
        <f t="shared" si="3"/>
        <v>1.6</v>
      </c>
      <c r="F32" s="53">
        <v>1</v>
      </c>
      <c r="G32" s="53">
        <v>1</v>
      </c>
      <c r="H32" s="53">
        <v>0</v>
      </c>
      <c r="I32" s="53">
        <v>0</v>
      </c>
      <c r="J32" s="53">
        <v>0</v>
      </c>
      <c r="K32" s="53">
        <v>0</v>
      </c>
      <c r="L32" s="53">
        <v>0</v>
      </c>
      <c r="M32" s="53">
        <v>0</v>
      </c>
      <c r="N32" s="53">
        <v>0</v>
      </c>
      <c r="O32" s="53">
        <v>0</v>
      </c>
      <c r="P32" s="53">
        <v>0</v>
      </c>
      <c r="Q32" s="53">
        <v>0</v>
      </c>
      <c r="R32" s="53">
        <v>0</v>
      </c>
      <c r="S32" s="53">
        <v>0</v>
      </c>
      <c r="T32" s="53">
        <v>0</v>
      </c>
      <c r="U32" s="53">
        <v>0</v>
      </c>
      <c r="V32" s="53">
        <v>0</v>
      </c>
      <c r="W32" s="53">
        <v>2</v>
      </c>
      <c r="X32" s="53">
        <v>2</v>
      </c>
      <c r="Y32" s="53">
        <v>2</v>
      </c>
      <c r="Z32" s="53">
        <v>2</v>
      </c>
      <c r="AA32" s="53">
        <v>4</v>
      </c>
      <c r="AB32" s="53">
        <v>4.5</v>
      </c>
      <c r="AC32" s="53">
        <v>4.5</v>
      </c>
      <c r="AD32" s="53">
        <v>4.5</v>
      </c>
      <c r="AE32" s="53">
        <v>2</v>
      </c>
      <c r="AF32" s="53">
        <v>2</v>
      </c>
      <c r="AG32" s="53">
        <v>2</v>
      </c>
      <c r="AH32" s="53">
        <v>2</v>
      </c>
      <c r="AI32" s="53">
        <v>2</v>
      </c>
      <c r="AJ32" s="53">
        <v>0</v>
      </c>
      <c r="AK32" s="53">
        <v>0</v>
      </c>
    </row>
    <row r="33" spans="1:37" s="34" customFormat="1" ht="15" customHeight="1">
      <c r="A33" s="50" t="s">
        <v>754</v>
      </c>
      <c r="B33" s="50" t="s">
        <v>800</v>
      </c>
      <c r="C33" s="50">
        <v>3</v>
      </c>
      <c r="D33" s="51">
        <f t="shared" si="2"/>
        <v>1.25</v>
      </c>
      <c r="E33" s="52">
        <f t="shared" si="3"/>
        <v>1.25</v>
      </c>
      <c r="F33" s="53">
        <v>1</v>
      </c>
      <c r="G33" s="53">
        <v>1</v>
      </c>
      <c r="H33" s="53">
        <v>0</v>
      </c>
      <c r="I33" s="53">
        <v>0</v>
      </c>
      <c r="J33" s="53">
        <v>0</v>
      </c>
      <c r="K33" s="53">
        <v>0</v>
      </c>
      <c r="L33" s="53">
        <v>0</v>
      </c>
      <c r="M33" s="53">
        <v>0</v>
      </c>
      <c r="N33" s="53">
        <v>0</v>
      </c>
      <c r="O33" s="53">
        <v>0</v>
      </c>
      <c r="P33" s="53">
        <v>0</v>
      </c>
      <c r="Q33" s="53">
        <v>0</v>
      </c>
      <c r="R33" s="53">
        <v>0</v>
      </c>
      <c r="S33" s="53">
        <v>0</v>
      </c>
      <c r="T33" s="53">
        <v>0</v>
      </c>
      <c r="U33" s="53">
        <v>0</v>
      </c>
      <c r="V33" s="53">
        <v>0</v>
      </c>
      <c r="W33" s="53">
        <v>2</v>
      </c>
      <c r="X33" s="53">
        <v>2</v>
      </c>
      <c r="Y33" s="53">
        <v>2</v>
      </c>
      <c r="Z33" s="53">
        <v>2</v>
      </c>
      <c r="AA33" s="53">
        <v>4</v>
      </c>
      <c r="AB33" s="53">
        <v>4.5</v>
      </c>
      <c r="AC33" s="53">
        <v>4.5</v>
      </c>
      <c r="AD33" s="53">
        <v>4.5</v>
      </c>
      <c r="AE33" s="53">
        <v>2</v>
      </c>
      <c r="AF33" s="53">
        <v>2</v>
      </c>
      <c r="AG33" s="53">
        <v>2</v>
      </c>
      <c r="AH33" s="53">
        <v>2</v>
      </c>
      <c r="AI33" s="53">
        <v>2</v>
      </c>
      <c r="AJ33" s="53">
        <v>0</v>
      </c>
      <c r="AK33" s="53">
        <v>0</v>
      </c>
    </row>
    <row r="34" spans="1:37" s="34" customFormat="1" ht="15" customHeight="1">
      <c r="A34" s="50" t="s">
        <v>754</v>
      </c>
      <c r="B34" s="50" t="s">
        <v>801</v>
      </c>
      <c r="C34" s="50">
        <v>3</v>
      </c>
      <c r="D34" s="51">
        <f t="shared" si="2"/>
        <v>1.25</v>
      </c>
      <c r="E34" s="52">
        <f t="shared" si="3"/>
        <v>1.25</v>
      </c>
      <c r="F34" s="53">
        <v>1</v>
      </c>
      <c r="G34" s="53">
        <v>1</v>
      </c>
      <c r="H34" s="53">
        <v>0</v>
      </c>
      <c r="I34" s="53">
        <v>0</v>
      </c>
      <c r="J34" s="53">
        <v>0</v>
      </c>
      <c r="K34" s="53">
        <v>0</v>
      </c>
      <c r="L34" s="53">
        <v>0</v>
      </c>
      <c r="M34" s="53">
        <v>0</v>
      </c>
      <c r="N34" s="53">
        <v>0</v>
      </c>
      <c r="O34" s="53">
        <v>0</v>
      </c>
      <c r="P34" s="53">
        <v>0</v>
      </c>
      <c r="Q34" s="53">
        <v>0</v>
      </c>
      <c r="R34" s="53">
        <v>0</v>
      </c>
      <c r="S34" s="53">
        <v>0</v>
      </c>
      <c r="T34" s="53">
        <v>0</v>
      </c>
      <c r="U34" s="53">
        <v>0</v>
      </c>
      <c r="V34" s="53">
        <v>0</v>
      </c>
      <c r="W34" s="53">
        <v>2</v>
      </c>
      <c r="X34" s="53">
        <v>2</v>
      </c>
      <c r="Y34" s="53">
        <v>2</v>
      </c>
      <c r="Z34" s="53">
        <v>2</v>
      </c>
      <c r="AA34" s="53">
        <v>4</v>
      </c>
      <c r="AB34" s="53">
        <v>4.5</v>
      </c>
      <c r="AC34" s="53">
        <v>4.5</v>
      </c>
      <c r="AD34" s="53">
        <v>4.5</v>
      </c>
      <c r="AE34" s="53">
        <v>2</v>
      </c>
      <c r="AF34" s="53">
        <v>2</v>
      </c>
      <c r="AG34" s="53">
        <v>2</v>
      </c>
      <c r="AH34" s="53">
        <v>2</v>
      </c>
      <c r="AI34" s="53">
        <v>2</v>
      </c>
      <c r="AJ34" s="53">
        <v>0</v>
      </c>
      <c r="AK34" s="53">
        <v>0</v>
      </c>
    </row>
    <row r="35" spans="1:37" s="34" customFormat="1" ht="15" customHeight="1">
      <c r="A35" s="50" t="s">
        <v>754</v>
      </c>
      <c r="B35" s="50" t="s">
        <v>802</v>
      </c>
      <c r="C35" s="50">
        <v>3</v>
      </c>
      <c r="D35" s="51">
        <f t="shared" si="2"/>
        <v>1.25</v>
      </c>
      <c r="E35" s="52">
        <f t="shared" si="3"/>
        <v>1.25</v>
      </c>
      <c r="F35" s="53">
        <v>1</v>
      </c>
      <c r="G35" s="53">
        <v>1</v>
      </c>
      <c r="H35" s="53">
        <v>0</v>
      </c>
      <c r="I35" s="53">
        <v>0</v>
      </c>
      <c r="J35" s="53">
        <v>0</v>
      </c>
      <c r="K35" s="53">
        <v>0</v>
      </c>
      <c r="L35" s="53">
        <v>0</v>
      </c>
      <c r="M35" s="53">
        <v>0</v>
      </c>
      <c r="N35" s="53">
        <v>0</v>
      </c>
      <c r="O35" s="53">
        <v>0</v>
      </c>
      <c r="P35" s="53">
        <v>0</v>
      </c>
      <c r="Q35" s="53">
        <v>0</v>
      </c>
      <c r="R35" s="53">
        <v>0</v>
      </c>
      <c r="S35" s="53">
        <v>0</v>
      </c>
      <c r="T35" s="53">
        <v>0</v>
      </c>
      <c r="U35" s="53">
        <v>0</v>
      </c>
      <c r="V35" s="53">
        <v>0</v>
      </c>
      <c r="W35" s="53">
        <v>1</v>
      </c>
      <c r="X35" s="53">
        <v>1</v>
      </c>
      <c r="Y35" s="53">
        <v>1</v>
      </c>
      <c r="Z35" s="53">
        <v>2</v>
      </c>
      <c r="AA35" s="53">
        <v>4</v>
      </c>
      <c r="AB35" s="53">
        <v>4.5</v>
      </c>
      <c r="AC35" s="53">
        <v>4.5</v>
      </c>
      <c r="AD35" s="53">
        <v>4.5</v>
      </c>
      <c r="AE35" s="53">
        <v>2</v>
      </c>
      <c r="AF35" s="53">
        <v>2</v>
      </c>
      <c r="AG35" s="53">
        <v>2</v>
      </c>
      <c r="AH35" s="53">
        <v>2</v>
      </c>
      <c r="AI35" s="53">
        <v>2</v>
      </c>
      <c r="AJ35" s="53">
        <v>0</v>
      </c>
      <c r="AK35" s="53">
        <v>0</v>
      </c>
    </row>
    <row r="36" spans="1:37" s="34" customFormat="1" ht="15" customHeight="1">
      <c r="A36" s="50" t="s">
        <v>757</v>
      </c>
      <c r="B36" s="50" t="s">
        <v>803</v>
      </c>
      <c r="C36" s="50">
        <v>5</v>
      </c>
      <c r="D36" s="51">
        <f t="shared" si="2"/>
        <v>1.6</v>
      </c>
      <c r="E36" s="52">
        <f t="shared" si="3"/>
        <v>1.6</v>
      </c>
      <c r="F36" s="53">
        <v>1</v>
      </c>
      <c r="G36" s="53">
        <v>1</v>
      </c>
      <c r="H36" s="53">
        <v>3</v>
      </c>
      <c r="I36" s="53">
        <v>4</v>
      </c>
      <c r="J36" s="53">
        <v>4</v>
      </c>
      <c r="K36" s="53">
        <v>4</v>
      </c>
      <c r="L36" s="53">
        <v>4</v>
      </c>
      <c r="M36" s="53">
        <v>4</v>
      </c>
      <c r="N36" s="53">
        <v>4</v>
      </c>
      <c r="O36" s="53">
        <v>4</v>
      </c>
      <c r="P36" s="53">
        <v>4</v>
      </c>
      <c r="Q36" s="53">
        <v>4</v>
      </c>
      <c r="R36" s="53">
        <v>4</v>
      </c>
      <c r="S36" s="53">
        <v>4</v>
      </c>
      <c r="T36" s="53">
        <v>4</v>
      </c>
      <c r="U36" s="53">
        <v>4</v>
      </c>
      <c r="V36" s="53">
        <v>4</v>
      </c>
      <c r="W36" s="53">
        <v>4</v>
      </c>
      <c r="X36" s="53">
        <v>4</v>
      </c>
      <c r="Y36" s="53">
        <v>4</v>
      </c>
      <c r="Z36" s="53">
        <v>4</v>
      </c>
      <c r="AA36" s="53">
        <v>4</v>
      </c>
      <c r="AB36" s="53">
        <v>4</v>
      </c>
      <c r="AC36" s="53">
        <v>4</v>
      </c>
      <c r="AD36" s="53">
        <v>4</v>
      </c>
      <c r="AE36" s="53">
        <v>4</v>
      </c>
      <c r="AF36" s="53">
        <v>4</v>
      </c>
      <c r="AG36" s="53">
        <v>4</v>
      </c>
      <c r="AH36" s="53">
        <v>4</v>
      </c>
      <c r="AI36" s="53">
        <v>4</v>
      </c>
      <c r="AJ36" s="53">
        <v>0</v>
      </c>
      <c r="AK36" s="53">
        <v>0</v>
      </c>
    </row>
    <row r="37" spans="1:37" s="34" customFormat="1" ht="15" customHeight="1">
      <c r="A37" s="50" t="s">
        <v>757</v>
      </c>
      <c r="B37" s="50" t="s">
        <v>804</v>
      </c>
      <c r="C37" s="50">
        <v>5</v>
      </c>
      <c r="D37" s="51">
        <f t="shared" si="2"/>
        <v>1.6</v>
      </c>
      <c r="E37" s="52">
        <f t="shared" si="3"/>
        <v>1.6</v>
      </c>
      <c r="F37" s="53">
        <v>1</v>
      </c>
      <c r="G37" s="53">
        <v>1</v>
      </c>
      <c r="H37" s="53">
        <v>0</v>
      </c>
      <c r="I37" s="53">
        <v>0</v>
      </c>
      <c r="J37" s="53">
        <v>0</v>
      </c>
      <c r="K37" s="53">
        <v>0</v>
      </c>
      <c r="L37" s="53">
        <v>0</v>
      </c>
      <c r="M37" s="53">
        <v>0</v>
      </c>
      <c r="N37" s="53">
        <v>0</v>
      </c>
      <c r="O37" s="53">
        <v>0</v>
      </c>
      <c r="P37" s="53">
        <v>0</v>
      </c>
      <c r="Q37" s="53">
        <v>0</v>
      </c>
      <c r="R37" s="53">
        <v>0</v>
      </c>
      <c r="S37" s="53">
        <v>0</v>
      </c>
      <c r="T37" s="53">
        <v>0</v>
      </c>
      <c r="U37" s="53">
        <v>0</v>
      </c>
      <c r="V37" s="53">
        <v>0</v>
      </c>
      <c r="W37" s="53">
        <v>2</v>
      </c>
      <c r="X37" s="53">
        <v>2</v>
      </c>
      <c r="Y37" s="53">
        <v>2</v>
      </c>
      <c r="Z37" s="53">
        <v>2</v>
      </c>
      <c r="AA37" s="53">
        <v>2</v>
      </c>
      <c r="AB37" s="53">
        <v>2</v>
      </c>
      <c r="AC37" s="53">
        <v>2</v>
      </c>
      <c r="AD37" s="53">
        <v>2</v>
      </c>
      <c r="AE37" s="53">
        <v>2</v>
      </c>
      <c r="AF37" s="53">
        <v>2</v>
      </c>
      <c r="AG37" s="53">
        <v>2</v>
      </c>
      <c r="AH37" s="53">
        <v>2</v>
      </c>
      <c r="AI37" s="53">
        <v>2</v>
      </c>
      <c r="AJ37" s="53">
        <v>0</v>
      </c>
      <c r="AK37" s="53">
        <v>0</v>
      </c>
    </row>
    <row r="38" spans="1:37" s="34" customFormat="1" ht="15" customHeight="1">
      <c r="A38" s="50" t="s">
        <v>757</v>
      </c>
      <c r="B38" s="50" t="s">
        <v>805</v>
      </c>
      <c r="C38" s="50">
        <v>4</v>
      </c>
      <c r="D38" s="51">
        <f t="shared" si="2"/>
        <v>1.25</v>
      </c>
      <c r="E38" s="52">
        <f t="shared" si="3"/>
        <v>1.25</v>
      </c>
      <c r="F38" s="53">
        <v>1</v>
      </c>
      <c r="G38" s="53">
        <v>1</v>
      </c>
      <c r="H38" s="53">
        <v>0</v>
      </c>
      <c r="I38" s="53">
        <v>0</v>
      </c>
      <c r="J38" s="53">
        <v>0</v>
      </c>
      <c r="K38" s="53">
        <v>0</v>
      </c>
      <c r="L38" s="53">
        <v>0</v>
      </c>
      <c r="M38" s="53">
        <v>0</v>
      </c>
      <c r="N38" s="53">
        <v>0</v>
      </c>
      <c r="O38" s="53">
        <v>0</v>
      </c>
      <c r="P38" s="53">
        <v>0</v>
      </c>
      <c r="Q38" s="53">
        <v>0</v>
      </c>
      <c r="R38" s="53">
        <v>0</v>
      </c>
      <c r="S38" s="53">
        <v>0</v>
      </c>
      <c r="T38" s="53">
        <v>0</v>
      </c>
      <c r="U38" s="53">
        <v>0</v>
      </c>
      <c r="V38" s="53">
        <v>0</v>
      </c>
      <c r="W38" s="53">
        <v>2</v>
      </c>
      <c r="X38" s="53">
        <v>2</v>
      </c>
      <c r="Y38" s="53">
        <v>2</v>
      </c>
      <c r="Z38" s="53">
        <v>2</v>
      </c>
      <c r="AA38" s="53">
        <v>2</v>
      </c>
      <c r="AB38" s="53">
        <v>2</v>
      </c>
      <c r="AC38" s="53">
        <v>2</v>
      </c>
      <c r="AD38" s="53">
        <v>2</v>
      </c>
      <c r="AE38" s="53">
        <v>2</v>
      </c>
      <c r="AF38" s="53">
        <v>2</v>
      </c>
      <c r="AG38" s="53">
        <v>2</v>
      </c>
      <c r="AH38" s="53">
        <v>2</v>
      </c>
      <c r="AI38" s="53">
        <v>2</v>
      </c>
      <c r="AJ38" s="53">
        <v>0</v>
      </c>
      <c r="AK38" s="53">
        <v>0</v>
      </c>
    </row>
    <row r="39" spans="1:37" s="34" customFormat="1" ht="15" customHeight="1">
      <c r="A39" s="50" t="s">
        <v>757</v>
      </c>
      <c r="B39" s="50" t="s">
        <v>806</v>
      </c>
      <c r="C39" s="50">
        <v>3</v>
      </c>
      <c r="D39" s="51">
        <f t="shared" si="2"/>
        <v>1.25</v>
      </c>
      <c r="E39" s="52">
        <f t="shared" si="3"/>
        <v>1.25</v>
      </c>
      <c r="F39" s="53">
        <v>1</v>
      </c>
      <c r="G39" s="53">
        <v>1</v>
      </c>
      <c r="H39" s="53">
        <v>0</v>
      </c>
      <c r="I39" s="53">
        <v>0</v>
      </c>
      <c r="J39" s="53">
        <v>0</v>
      </c>
      <c r="K39" s="53">
        <v>0</v>
      </c>
      <c r="L39" s="53">
        <v>0</v>
      </c>
      <c r="M39" s="53">
        <v>1.5</v>
      </c>
      <c r="N39" s="53">
        <v>1.5</v>
      </c>
      <c r="O39" s="53">
        <v>1.5</v>
      </c>
      <c r="P39" s="53">
        <v>1.5</v>
      </c>
      <c r="Q39" s="53">
        <v>1.5</v>
      </c>
      <c r="R39" s="53">
        <v>1.5</v>
      </c>
      <c r="S39" s="53">
        <v>1.5</v>
      </c>
      <c r="T39" s="53">
        <v>3</v>
      </c>
      <c r="U39" s="53">
        <v>3</v>
      </c>
      <c r="V39" s="53">
        <v>3</v>
      </c>
      <c r="W39" s="53">
        <v>3</v>
      </c>
      <c r="X39" s="53">
        <v>3</v>
      </c>
      <c r="Y39" s="53">
        <v>3</v>
      </c>
      <c r="Z39" s="53">
        <v>3</v>
      </c>
      <c r="AA39" s="53">
        <v>3</v>
      </c>
      <c r="AB39" s="53">
        <v>3</v>
      </c>
      <c r="AC39" s="53">
        <v>3</v>
      </c>
      <c r="AD39" s="53">
        <v>3</v>
      </c>
      <c r="AE39" s="53">
        <v>3</v>
      </c>
      <c r="AF39" s="53">
        <v>3</v>
      </c>
      <c r="AG39" s="53">
        <v>3</v>
      </c>
      <c r="AH39" s="53">
        <v>0</v>
      </c>
      <c r="AI39" s="53">
        <v>0</v>
      </c>
      <c r="AJ39" s="53">
        <v>0</v>
      </c>
      <c r="AK39" s="53">
        <v>0</v>
      </c>
    </row>
    <row r="40" spans="1:37" s="34" customFormat="1" ht="15" customHeight="1">
      <c r="A40" s="50" t="s">
        <v>757</v>
      </c>
      <c r="B40" s="50" t="s">
        <v>807</v>
      </c>
      <c r="C40" s="50">
        <v>3</v>
      </c>
      <c r="D40" s="51">
        <f t="shared" si="2"/>
        <v>1.25</v>
      </c>
      <c r="E40" s="52">
        <f t="shared" si="3"/>
        <v>1.25</v>
      </c>
      <c r="F40" s="53">
        <v>1</v>
      </c>
      <c r="G40" s="53">
        <v>1</v>
      </c>
      <c r="H40" s="53">
        <v>0</v>
      </c>
      <c r="I40" s="53">
        <v>0</v>
      </c>
      <c r="J40" s="53">
        <v>0</v>
      </c>
      <c r="K40" s="53">
        <v>0</v>
      </c>
      <c r="L40" s="53">
        <v>0</v>
      </c>
      <c r="M40" s="53">
        <v>1.5</v>
      </c>
      <c r="N40" s="53">
        <v>1.5</v>
      </c>
      <c r="O40" s="53">
        <v>1.5</v>
      </c>
      <c r="P40" s="53">
        <v>1</v>
      </c>
      <c r="Q40" s="53">
        <v>1</v>
      </c>
      <c r="R40" s="53">
        <v>3</v>
      </c>
      <c r="S40" s="53">
        <v>3</v>
      </c>
      <c r="T40" s="53">
        <v>3</v>
      </c>
      <c r="U40" s="53">
        <v>3</v>
      </c>
      <c r="V40" s="53">
        <v>3</v>
      </c>
      <c r="W40" s="53">
        <v>3</v>
      </c>
      <c r="X40" s="53">
        <v>3</v>
      </c>
      <c r="Y40" s="53">
        <v>3</v>
      </c>
      <c r="Z40" s="53">
        <v>3</v>
      </c>
      <c r="AA40" s="53">
        <v>3</v>
      </c>
      <c r="AB40" s="53">
        <v>3</v>
      </c>
      <c r="AC40" s="53">
        <v>3</v>
      </c>
      <c r="AD40" s="53">
        <v>3</v>
      </c>
      <c r="AE40" s="53">
        <v>3</v>
      </c>
      <c r="AF40" s="53">
        <v>3</v>
      </c>
      <c r="AG40" s="53">
        <v>3</v>
      </c>
      <c r="AH40" s="53">
        <v>0</v>
      </c>
      <c r="AI40" s="53">
        <v>0</v>
      </c>
      <c r="AJ40" s="53">
        <v>0</v>
      </c>
      <c r="AK40" s="53">
        <v>0</v>
      </c>
    </row>
    <row r="41" spans="1:37" s="34" customFormat="1" ht="15" customHeight="1">
      <c r="A41" s="50" t="s">
        <v>757</v>
      </c>
      <c r="B41" s="50" t="s">
        <v>808</v>
      </c>
      <c r="C41" s="50">
        <v>5</v>
      </c>
      <c r="D41" s="51">
        <f t="shared" si="2"/>
        <v>1.6</v>
      </c>
      <c r="E41" s="52">
        <f t="shared" si="3"/>
        <v>1.6</v>
      </c>
      <c r="F41" s="53">
        <v>1</v>
      </c>
      <c r="G41" s="53">
        <v>1</v>
      </c>
      <c r="H41" s="53">
        <v>0</v>
      </c>
      <c r="I41" s="53">
        <v>0</v>
      </c>
      <c r="J41" s="53">
        <v>0</v>
      </c>
      <c r="K41" s="53">
        <v>0</v>
      </c>
      <c r="L41" s="53">
        <v>0</v>
      </c>
      <c r="M41" s="53">
        <v>0</v>
      </c>
      <c r="N41" s="53">
        <v>0</v>
      </c>
      <c r="O41" s="53">
        <v>0</v>
      </c>
      <c r="P41" s="53">
        <v>0</v>
      </c>
      <c r="Q41" s="53">
        <v>0</v>
      </c>
      <c r="R41" s="53">
        <v>3</v>
      </c>
      <c r="S41" s="53">
        <v>3</v>
      </c>
      <c r="T41" s="53">
        <v>3</v>
      </c>
      <c r="U41" s="53">
        <v>3</v>
      </c>
      <c r="V41" s="53">
        <v>3</v>
      </c>
      <c r="W41" s="53">
        <v>3</v>
      </c>
      <c r="X41" s="53">
        <v>3</v>
      </c>
      <c r="Y41" s="53">
        <v>3</v>
      </c>
      <c r="Z41" s="53">
        <v>3</v>
      </c>
      <c r="AA41" s="53">
        <v>3</v>
      </c>
      <c r="AB41" s="53">
        <v>3</v>
      </c>
      <c r="AC41" s="53">
        <v>3</v>
      </c>
      <c r="AD41" s="53">
        <v>3</v>
      </c>
      <c r="AE41" s="53">
        <v>3</v>
      </c>
      <c r="AF41" s="53">
        <v>3</v>
      </c>
      <c r="AG41" s="53">
        <v>3</v>
      </c>
      <c r="AH41" s="53">
        <v>3</v>
      </c>
      <c r="AI41" s="53">
        <v>3</v>
      </c>
      <c r="AJ41" s="53">
        <v>0</v>
      </c>
      <c r="AK41" s="53">
        <v>0</v>
      </c>
    </row>
    <row r="42" spans="1:37" s="34" customFormat="1" ht="15" customHeight="1">
      <c r="A42" s="50" t="s">
        <v>757</v>
      </c>
      <c r="B42" s="50" t="s">
        <v>809</v>
      </c>
      <c r="C42" s="50">
        <v>3</v>
      </c>
      <c r="D42" s="51">
        <f t="shared" si="2"/>
        <v>1.25</v>
      </c>
      <c r="E42" s="52">
        <f t="shared" ref="E42:E46" si="4">IF(ISBLANK(C42),"-",IF(5&lt;=C42,1.6,IF(AND(3&lt;=C42,5&gt;C42),1.25,IF(AND(2&lt;=C42,3&gt;C42),1,IF(AND(2&gt;C42,1.5&lt;=C42),0.8,IF(AND(1.5&gt;C42,1&lt;=C42),0.7,0.5))))))</f>
        <v>1.25</v>
      </c>
      <c r="F42" s="53">
        <v>1</v>
      </c>
      <c r="G42" s="53">
        <v>1</v>
      </c>
      <c r="H42" s="53">
        <v>0</v>
      </c>
      <c r="I42" s="53">
        <v>0</v>
      </c>
      <c r="J42" s="53">
        <v>0</v>
      </c>
      <c r="K42" s="53">
        <v>0</v>
      </c>
      <c r="L42" s="53">
        <v>0</v>
      </c>
      <c r="M42" s="53">
        <v>0</v>
      </c>
      <c r="N42" s="53">
        <v>0</v>
      </c>
      <c r="O42" s="53">
        <v>0</v>
      </c>
      <c r="P42" s="53">
        <v>0</v>
      </c>
      <c r="Q42" s="53">
        <v>0</v>
      </c>
      <c r="R42" s="53">
        <v>0</v>
      </c>
      <c r="S42" s="53">
        <v>0</v>
      </c>
      <c r="T42" s="53">
        <v>0</v>
      </c>
      <c r="U42" s="53">
        <v>0</v>
      </c>
      <c r="V42" s="53">
        <v>0</v>
      </c>
      <c r="W42" s="53">
        <v>0</v>
      </c>
      <c r="X42" s="53">
        <v>3</v>
      </c>
      <c r="Y42" s="53">
        <v>3</v>
      </c>
      <c r="Z42" s="53">
        <v>3</v>
      </c>
      <c r="AA42" s="53">
        <v>3</v>
      </c>
      <c r="AB42" s="53">
        <v>3</v>
      </c>
      <c r="AC42" s="53">
        <v>3</v>
      </c>
      <c r="AD42" s="53">
        <v>3</v>
      </c>
      <c r="AE42" s="53">
        <v>3</v>
      </c>
      <c r="AF42" s="53">
        <v>3</v>
      </c>
      <c r="AG42" s="53">
        <v>3</v>
      </c>
      <c r="AH42" s="53">
        <v>3</v>
      </c>
      <c r="AI42" s="53">
        <v>3</v>
      </c>
      <c r="AJ42" s="53">
        <v>0</v>
      </c>
      <c r="AK42" s="53">
        <v>0</v>
      </c>
    </row>
    <row r="43" spans="1:37" s="34" customFormat="1" ht="15" customHeight="1">
      <c r="A43" s="50" t="s">
        <v>757</v>
      </c>
      <c r="B43" s="50" t="s">
        <v>810</v>
      </c>
      <c r="C43" s="50">
        <v>3</v>
      </c>
      <c r="D43" s="51">
        <f t="shared" si="2"/>
        <v>1.25</v>
      </c>
      <c r="E43" s="52">
        <f t="shared" si="4"/>
        <v>1.25</v>
      </c>
      <c r="F43" s="53">
        <v>1</v>
      </c>
      <c r="G43" s="53">
        <v>1</v>
      </c>
      <c r="H43" s="53">
        <v>0</v>
      </c>
      <c r="I43" s="53">
        <v>0</v>
      </c>
      <c r="J43" s="53">
        <v>0</v>
      </c>
      <c r="K43" s="53">
        <v>0</v>
      </c>
      <c r="L43" s="53">
        <v>0</v>
      </c>
      <c r="M43" s="53">
        <v>0</v>
      </c>
      <c r="N43" s="53">
        <v>0</v>
      </c>
      <c r="O43" s="53">
        <v>0</v>
      </c>
      <c r="P43" s="53">
        <v>0</v>
      </c>
      <c r="Q43" s="53">
        <v>0</v>
      </c>
      <c r="R43" s="53">
        <v>3</v>
      </c>
      <c r="S43" s="53">
        <v>3</v>
      </c>
      <c r="T43" s="53">
        <v>3</v>
      </c>
      <c r="U43" s="53">
        <v>3</v>
      </c>
      <c r="V43" s="53">
        <v>3</v>
      </c>
      <c r="W43" s="53">
        <v>3</v>
      </c>
      <c r="X43" s="53">
        <v>3</v>
      </c>
      <c r="Y43" s="53">
        <v>3</v>
      </c>
      <c r="Z43" s="53">
        <v>3</v>
      </c>
      <c r="AA43" s="53">
        <v>3</v>
      </c>
      <c r="AB43" s="53">
        <v>3</v>
      </c>
      <c r="AC43" s="53">
        <v>3</v>
      </c>
      <c r="AD43" s="53">
        <v>3</v>
      </c>
      <c r="AE43" s="53">
        <v>3</v>
      </c>
      <c r="AF43" s="53">
        <v>3</v>
      </c>
      <c r="AG43" s="53">
        <v>3</v>
      </c>
      <c r="AH43" s="53">
        <v>3</v>
      </c>
      <c r="AI43" s="53">
        <v>3</v>
      </c>
      <c r="AJ43" s="53">
        <v>0</v>
      </c>
      <c r="AK43" s="53">
        <v>0</v>
      </c>
    </row>
    <row r="44" spans="1:37" s="34" customFormat="1" ht="15" customHeight="1">
      <c r="A44" s="50" t="s">
        <v>757</v>
      </c>
      <c r="B44" s="50" t="s">
        <v>811</v>
      </c>
      <c r="C44" s="50">
        <v>4</v>
      </c>
      <c r="D44" s="51">
        <f t="shared" si="2"/>
        <v>1.25</v>
      </c>
      <c r="E44" s="52">
        <f t="shared" si="4"/>
        <v>1.25</v>
      </c>
      <c r="F44" s="53">
        <v>1</v>
      </c>
      <c r="G44" s="53">
        <v>1</v>
      </c>
      <c r="H44" s="53">
        <v>0</v>
      </c>
      <c r="I44" s="53">
        <v>0</v>
      </c>
      <c r="J44" s="53">
        <v>0</v>
      </c>
      <c r="K44" s="53">
        <v>0</v>
      </c>
      <c r="L44" s="53">
        <v>0</v>
      </c>
      <c r="M44" s="53">
        <v>0</v>
      </c>
      <c r="N44" s="53">
        <v>0</v>
      </c>
      <c r="O44" s="53">
        <v>0</v>
      </c>
      <c r="P44" s="53">
        <v>0</v>
      </c>
      <c r="Q44" s="53">
        <v>0</v>
      </c>
      <c r="R44" s="53">
        <v>0</v>
      </c>
      <c r="S44" s="53">
        <v>0</v>
      </c>
      <c r="T44" s="53">
        <v>0</v>
      </c>
      <c r="U44" s="53">
        <v>0</v>
      </c>
      <c r="V44" s="53">
        <v>0</v>
      </c>
      <c r="W44" s="53">
        <v>3</v>
      </c>
      <c r="X44" s="53">
        <v>3</v>
      </c>
      <c r="Y44" s="53">
        <v>3</v>
      </c>
      <c r="Z44" s="53">
        <v>3</v>
      </c>
      <c r="AA44" s="53">
        <v>3</v>
      </c>
      <c r="AB44" s="53">
        <v>3</v>
      </c>
      <c r="AC44" s="53">
        <v>3</v>
      </c>
      <c r="AD44" s="53">
        <v>3</v>
      </c>
      <c r="AE44" s="53">
        <v>3</v>
      </c>
      <c r="AF44" s="53">
        <v>3</v>
      </c>
      <c r="AG44" s="53">
        <v>0</v>
      </c>
      <c r="AH44" s="53">
        <v>0</v>
      </c>
      <c r="AI44" s="53">
        <v>0</v>
      </c>
      <c r="AJ44" s="53">
        <v>0</v>
      </c>
      <c r="AK44" s="53">
        <v>0</v>
      </c>
    </row>
    <row r="45" spans="1:37" s="34" customFormat="1" ht="15" customHeight="1">
      <c r="A45" s="50" t="s">
        <v>758</v>
      </c>
      <c r="B45" s="50" t="s">
        <v>812</v>
      </c>
      <c r="C45" s="50">
        <v>3</v>
      </c>
      <c r="D45" s="51">
        <f t="shared" si="2"/>
        <v>1.25</v>
      </c>
      <c r="E45" s="52">
        <f t="shared" si="4"/>
        <v>1.25</v>
      </c>
      <c r="F45" s="53">
        <v>1</v>
      </c>
      <c r="G45" s="53">
        <v>1</v>
      </c>
      <c r="H45" s="53">
        <v>0</v>
      </c>
      <c r="I45" s="53">
        <v>0.5</v>
      </c>
      <c r="J45" s="53">
        <v>0.5</v>
      </c>
      <c r="K45" s="53">
        <v>0.5</v>
      </c>
      <c r="L45" s="53">
        <v>0.5</v>
      </c>
      <c r="M45" s="53">
        <v>0.5</v>
      </c>
      <c r="N45" s="53">
        <v>0.5</v>
      </c>
      <c r="O45" s="53">
        <v>0.5</v>
      </c>
      <c r="P45" s="53">
        <v>0.5</v>
      </c>
      <c r="Q45" s="53">
        <v>0.5</v>
      </c>
      <c r="R45" s="53">
        <v>0.5</v>
      </c>
      <c r="S45" s="53">
        <v>0.5</v>
      </c>
      <c r="T45" s="53">
        <v>0.5</v>
      </c>
      <c r="U45" s="53">
        <v>0.5</v>
      </c>
      <c r="V45" s="53">
        <v>0.5</v>
      </c>
      <c r="W45" s="53">
        <v>0.5</v>
      </c>
      <c r="X45" s="53">
        <v>0.5</v>
      </c>
      <c r="Y45" s="53">
        <v>0.5</v>
      </c>
      <c r="Z45" s="53">
        <v>0.5</v>
      </c>
      <c r="AA45" s="53">
        <v>0.5</v>
      </c>
      <c r="AB45" s="53">
        <v>0.5</v>
      </c>
      <c r="AC45" s="53">
        <v>0.5</v>
      </c>
      <c r="AD45" s="53">
        <v>0.5</v>
      </c>
      <c r="AE45" s="53">
        <v>0.5</v>
      </c>
      <c r="AF45" s="53">
        <v>0.5</v>
      </c>
      <c r="AG45" s="53">
        <v>0.5</v>
      </c>
      <c r="AH45" s="53">
        <v>0.5</v>
      </c>
      <c r="AI45" s="53">
        <v>0.5</v>
      </c>
      <c r="AJ45" s="53">
        <v>0</v>
      </c>
      <c r="AK45" s="53">
        <v>0</v>
      </c>
    </row>
    <row r="46" spans="1:37" s="34" customFormat="1" ht="15" customHeight="1">
      <c r="A46" s="50" t="s">
        <v>813</v>
      </c>
      <c r="B46" s="50" t="s">
        <v>814</v>
      </c>
      <c r="C46" s="50">
        <v>5</v>
      </c>
      <c r="D46" s="51">
        <f t="shared" si="2"/>
        <v>1.6</v>
      </c>
      <c r="E46" s="52">
        <f t="shared" si="4"/>
        <v>1.6</v>
      </c>
      <c r="F46" s="53">
        <v>1</v>
      </c>
      <c r="G46" s="53">
        <v>1</v>
      </c>
      <c r="H46" s="53">
        <v>1</v>
      </c>
      <c r="I46" s="53">
        <v>1</v>
      </c>
      <c r="J46" s="53">
        <v>1</v>
      </c>
      <c r="K46" s="53">
        <v>1</v>
      </c>
      <c r="L46" s="53">
        <v>1</v>
      </c>
      <c r="M46" s="53">
        <v>1</v>
      </c>
      <c r="N46" s="53">
        <v>1</v>
      </c>
      <c r="O46" s="53">
        <v>1</v>
      </c>
      <c r="P46" s="53">
        <v>1</v>
      </c>
      <c r="Q46" s="53">
        <v>1</v>
      </c>
      <c r="R46" s="53">
        <v>1</v>
      </c>
      <c r="S46" s="53">
        <v>1</v>
      </c>
      <c r="T46" s="53">
        <v>1</v>
      </c>
      <c r="U46" s="53">
        <v>1</v>
      </c>
      <c r="V46" s="53">
        <v>1</v>
      </c>
      <c r="W46" s="53">
        <v>1</v>
      </c>
      <c r="X46" s="53">
        <v>1</v>
      </c>
      <c r="Y46" s="53">
        <v>1</v>
      </c>
      <c r="Z46" s="53">
        <v>1</v>
      </c>
      <c r="AA46" s="53">
        <v>1</v>
      </c>
      <c r="AB46" s="53">
        <v>1</v>
      </c>
      <c r="AC46" s="53">
        <v>1</v>
      </c>
      <c r="AD46" s="53">
        <v>1</v>
      </c>
      <c r="AE46" s="53">
        <v>1</v>
      </c>
      <c r="AF46" s="53">
        <v>1</v>
      </c>
      <c r="AG46" s="53">
        <v>1</v>
      </c>
      <c r="AH46" s="53">
        <v>1</v>
      </c>
      <c r="AI46" s="53">
        <v>1</v>
      </c>
      <c r="AJ46" s="53">
        <v>0</v>
      </c>
      <c r="AK46" s="53">
        <v>0</v>
      </c>
    </row>
    <row r="49" spans="1:10">
      <c r="A49" s="54" t="s">
        <v>815</v>
      </c>
      <c r="B49" s="55"/>
    </row>
    <row r="50" spans="1:10">
      <c r="A50" s="33" t="s">
        <v>816</v>
      </c>
    </row>
    <row r="51" spans="1:10">
      <c r="A51" s="33" t="s">
        <v>603</v>
      </c>
    </row>
    <row r="52" spans="1:10">
      <c r="A52" s="33"/>
    </row>
    <row r="53" spans="1:10">
      <c r="A53" s="56" t="s">
        <v>817</v>
      </c>
      <c r="B53" s="57" t="s">
        <v>120</v>
      </c>
      <c r="C53" s="57" t="s">
        <v>818</v>
      </c>
      <c r="D53" s="57" t="s">
        <v>819</v>
      </c>
      <c r="E53" s="57" t="s">
        <v>820</v>
      </c>
      <c r="F53" s="58" t="s">
        <v>821</v>
      </c>
      <c r="G53" s="57" t="s">
        <v>822</v>
      </c>
      <c r="H53" s="57" t="s">
        <v>823</v>
      </c>
      <c r="I53" s="57" t="s">
        <v>813</v>
      </c>
      <c r="J53" s="80" t="s">
        <v>824</v>
      </c>
    </row>
    <row r="54" spans="1:10">
      <c r="A54" s="59">
        <f>AVERAGE(E8:E46)</f>
        <v>1.4384615384615389</v>
      </c>
      <c r="B54" s="60">
        <f>AVERAGEIF($A$8:$A$46,"项目经理",$E$8:$E$46)</f>
        <v>1.6</v>
      </c>
      <c r="C54" s="60" t="e">
        <f>AVERAGEIF(A8:A46,"策划工程师",E8:E46)</f>
        <v>#DIV/0!</v>
      </c>
      <c r="D54" s="60" t="e">
        <f>AVERAGEIF(A8:A46,"需求分析师",E8:E46)</f>
        <v>#DIV/0!</v>
      </c>
      <c r="E54" s="60">
        <f>AVERAGEIF(A8:A46,"开发工程师",E8:E46)</f>
        <v>1.4833333333333336</v>
      </c>
      <c r="F54" s="60">
        <f>AVERAGEIF(A8:A46,"测试工程师",E8:E46)</f>
        <v>1.3666666666666667</v>
      </c>
      <c r="G54" s="60">
        <f>AVERAGEIF(A8:A46,"UI及美工",E8:E46)</f>
        <v>1.3666666666666665</v>
      </c>
      <c r="H54" s="60">
        <f>AVERAGEIF(A8:A46,"架构师",E8:E46)</f>
        <v>1.6</v>
      </c>
      <c r="I54" s="60">
        <f>AVERAGEIF(A8:A46,"质量保证工程师",E8:E46)</f>
        <v>1.6</v>
      </c>
      <c r="J54" s="81">
        <f>AVERAGEIF(A8:A46,"配置管理员",E8:E46)</f>
        <v>1.25</v>
      </c>
    </row>
    <row r="55" spans="1:10" s="35" customFormat="1">
      <c r="A55" s="61"/>
      <c r="B55" s="61"/>
      <c r="C55" s="62"/>
      <c r="D55" s="62"/>
      <c r="E55" s="62"/>
      <c r="F55" s="62"/>
      <c r="G55" s="62"/>
      <c r="H55" s="62"/>
      <c r="I55" s="62"/>
      <c r="J55" s="82"/>
    </row>
    <row r="56" spans="1:10">
      <c r="A56" s="63" t="s">
        <v>825</v>
      </c>
      <c r="B56" s="55"/>
    </row>
    <row r="57" spans="1:10">
      <c r="A57" s="64" t="s">
        <v>826</v>
      </c>
    </row>
    <row r="58" spans="1:10">
      <c r="A58" s="64" t="s">
        <v>827</v>
      </c>
    </row>
    <row r="60" spans="1:10">
      <c r="A60" s="65" t="s">
        <v>554</v>
      </c>
      <c r="B60" s="66" t="s">
        <v>828</v>
      </c>
      <c r="C60" s="66" t="s">
        <v>829</v>
      </c>
      <c r="D60" s="991" t="s">
        <v>830</v>
      </c>
      <c r="E60" s="992"/>
    </row>
    <row r="61" spans="1:10">
      <c r="A61" s="67" t="s">
        <v>393</v>
      </c>
      <c r="B61" s="68">
        <v>5</v>
      </c>
      <c r="C61" s="68">
        <v>6</v>
      </c>
      <c r="D61" s="993">
        <f>C61/B61*100</f>
        <v>120</v>
      </c>
      <c r="E61" s="994"/>
    </row>
    <row r="62" spans="1:10">
      <c r="A62" s="67" t="s">
        <v>394</v>
      </c>
      <c r="B62" s="68">
        <v>7</v>
      </c>
      <c r="C62" s="68">
        <v>8</v>
      </c>
      <c r="D62" s="993">
        <f t="shared" ref="D62:D81" si="5">C62/B62*100</f>
        <v>114.28571428571428</v>
      </c>
      <c r="E62" s="994"/>
    </row>
    <row r="63" spans="1:10">
      <c r="A63" s="71" t="s">
        <v>572</v>
      </c>
      <c r="B63" s="68">
        <v>7</v>
      </c>
      <c r="C63" s="68">
        <v>8</v>
      </c>
      <c r="D63" s="993">
        <f t="shared" si="5"/>
        <v>114.28571428571428</v>
      </c>
      <c r="E63" s="994"/>
    </row>
    <row r="64" spans="1:10">
      <c r="A64" s="71" t="s">
        <v>573</v>
      </c>
      <c r="B64" s="68">
        <v>7</v>
      </c>
      <c r="C64" s="68">
        <v>8</v>
      </c>
      <c r="D64" s="993">
        <f t="shared" si="5"/>
        <v>114.28571428571428</v>
      </c>
      <c r="E64" s="994"/>
    </row>
    <row r="65" spans="1:5">
      <c r="A65" s="71" t="s">
        <v>574</v>
      </c>
      <c r="B65" s="68">
        <v>7</v>
      </c>
      <c r="C65" s="68">
        <v>8</v>
      </c>
      <c r="D65" s="993">
        <f t="shared" si="5"/>
        <v>114.28571428571428</v>
      </c>
      <c r="E65" s="994"/>
    </row>
    <row r="66" spans="1:5">
      <c r="A66" s="71" t="s">
        <v>575</v>
      </c>
      <c r="B66" s="68">
        <v>7</v>
      </c>
      <c r="C66" s="68">
        <v>8</v>
      </c>
      <c r="D66" s="993">
        <f t="shared" si="5"/>
        <v>114.28571428571428</v>
      </c>
      <c r="E66" s="994"/>
    </row>
    <row r="67" spans="1:5">
      <c r="A67" s="67" t="s">
        <v>402</v>
      </c>
      <c r="B67" s="68">
        <v>7</v>
      </c>
      <c r="C67" s="68">
        <v>9</v>
      </c>
      <c r="D67" s="993">
        <f t="shared" si="5"/>
        <v>128.57142857142858</v>
      </c>
      <c r="E67" s="994"/>
    </row>
    <row r="68" spans="1:5">
      <c r="A68" s="71" t="s">
        <v>576</v>
      </c>
      <c r="B68" s="68">
        <v>3</v>
      </c>
      <c r="C68" s="68">
        <v>10</v>
      </c>
      <c r="D68" s="993">
        <f t="shared" si="5"/>
        <v>333.33333333333337</v>
      </c>
      <c r="E68" s="994"/>
    </row>
    <row r="69" spans="1:5">
      <c r="A69" s="71" t="s">
        <v>577</v>
      </c>
      <c r="B69" s="68">
        <v>7</v>
      </c>
      <c r="C69" s="68">
        <v>10</v>
      </c>
      <c r="D69" s="993">
        <f t="shared" si="5"/>
        <v>142.85714285714286</v>
      </c>
      <c r="E69" s="994"/>
    </row>
    <row r="70" spans="1:5">
      <c r="A70" s="71" t="s">
        <v>578</v>
      </c>
      <c r="B70" s="68">
        <v>7</v>
      </c>
      <c r="C70" s="68">
        <v>10</v>
      </c>
      <c r="D70" s="993">
        <f t="shared" si="5"/>
        <v>142.85714285714286</v>
      </c>
      <c r="E70" s="994"/>
    </row>
    <row r="71" spans="1:5">
      <c r="A71" s="71" t="s">
        <v>579</v>
      </c>
      <c r="B71" s="68">
        <v>7</v>
      </c>
      <c r="C71" s="68">
        <v>10</v>
      </c>
      <c r="D71" s="993">
        <f t="shared" si="5"/>
        <v>142.85714285714286</v>
      </c>
      <c r="E71" s="994"/>
    </row>
    <row r="72" spans="1:5">
      <c r="A72" s="67" t="s">
        <v>403</v>
      </c>
      <c r="B72" s="68">
        <v>16</v>
      </c>
      <c r="C72" s="68">
        <v>16</v>
      </c>
      <c r="D72" s="993">
        <f t="shared" si="5"/>
        <v>100</v>
      </c>
      <c r="E72" s="994"/>
    </row>
    <row r="73" spans="1:5">
      <c r="A73" s="71" t="s">
        <v>580</v>
      </c>
      <c r="B73" s="84">
        <v>14</v>
      </c>
      <c r="C73" s="84">
        <v>15</v>
      </c>
      <c r="D73" s="993">
        <f t="shared" si="5"/>
        <v>107.14285714285714</v>
      </c>
      <c r="E73" s="994"/>
    </row>
    <row r="74" spans="1:5">
      <c r="A74" s="71" t="s">
        <v>581</v>
      </c>
      <c r="B74" s="84">
        <v>14</v>
      </c>
      <c r="C74" s="84">
        <v>16</v>
      </c>
      <c r="D74" s="993">
        <f t="shared" si="5"/>
        <v>114.28571428571428</v>
      </c>
      <c r="E74" s="994"/>
    </row>
    <row r="75" spans="1:5">
      <c r="A75" s="71" t="s">
        <v>582</v>
      </c>
      <c r="B75" s="84">
        <v>14</v>
      </c>
      <c r="C75" s="84">
        <v>18</v>
      </c>
      <c r="D75" s="993">
        <f t="shared" si="5"/>
        <v>128.57142857142858</v>
      </c>
      <c r="E75" s="994"/>
    </row>
    <row r="76" spans="1:5">
      <c r="A76" s="71" t="s">
        <v>583</v>
      </c>
      <c r="B76" s="84">
        <v>14</v>
      </c>
      <c r="C76" s="84">
        <v>20</v>
      </c>
      <c r="D76" s="993">
        <f t="shared" si="5"/>
        <v>142.85714285714286</v>
      </c>
      <c r="E76" s="994"/>
    </row>
    <row r="77" spans="1:5">
      <c r="A77" s="67" t="s">
        <v>404</v>
      </c>
      <c r="B77" s="84">
        <v>17</v>
      </c>
      <c r="C77" s="84">
        <v>18</v>
      </c>
      <c r="D77" s="993">
        <f t="shared" si="5"/>
        <v>105.88235294117648</v>
      </c>
      <c r="E77" s="994"/>
    </row>
    <row r="78" spans="1:5">
      <c r="A78" s="71" t="s">
        <v>584</v>
      </c>
      <c r="B78" s="84">
        <v>17</v>
      </c>
      <c r="C78" s="84">
        <v>18</v>
      </c>
      <c r="D78" s="993">
        <f t="shared" si="5"/>
        <v>105.88235294117648</v>
      </c>
      <c r="E78" s="994"/>
    </row>
    <row r="79" spans="1:5">
      <c r="A79" s="71" t="s">
        <v>585</v>
      </c>
      <c r="B79" s="84">
        <v>17</v>
      </c>
      <c r="C79" s="84">
        <v>18</v>
      </c>
      <c r="D79" s="993">
        <f t="shared" si="5"/>
        <v>105.88235294117648</v>
      </c>
      <c r="E79" s="994"/>
    </row>
    <row r="80" spans="1:5">
      <c r="A80" s="71" t="s">
        <v>586</v>
      </c>
      <c r="B80" s="84">
        <v>17</v>
      </c>
      <c r="C80" s="84">
        <v>18</v>
      </c>
      <c r="D80" s="993">
        <f t="shared" si="5"/>
        <v>105.88235294117648</v>
      </c>
      <c r="E80" s="994"/>
    </row>
    <row r="81" spans="1:11">
      <c r="A81" s="71" t="s">
        <v>587</v>
      </c>
      <c r="B81" s="84">
        <v>17</v>
      </c>
      <c r="C81" s="84">
        <v>18</v>
      </c>
      <c r="D81" s="993">
        <f t="shared" si="5"/>
        <v>105.88235294117648</v>
      </c>
      <c r="E81" s="994"/>
    </row>
    <row r="82" spans="1:11">
      <c r="A82" s="67" t="s">
        <v>405</v>
      </c>
      <c r="B82" s="84"/>
      <c r="C82" s="84"/>
      <c r="D82" s="69"/>
      <c r="E82" s="70"/>
    </row>
    <row r="83" spans="1:11">
      <c r="A83" s="71" t="s">
        <v>588</v>
      </c>
      <c r="B83" s="84"/>
      <c r="C83" s="84"/>
      <c r="D83" s="69"/>
      <c r="E83" s="70"/>
    </row>
    <row r="84" spans="1:11">
      <c r="A84" s="71" t="s">
        <v>589</v>
      </c>
      <c r="B84" s="84"/>
      <c r="C84" s="84"/>
      <c r="D84" s="69"/>
      <c r="E84" s="70"/>
    </row>
    <row r="85" spans="1:11">
      <c r="A85" s="71" t="s">
        <v>590</v>
      </c>
      <c r="B85" s="84"/>
      <c r="C85" s="84"/>
      <c r="D85" s="69"/>
      <c r="E85" s="70"/>
    </row>
    <row r="86" spans="1:11">
      <c r="A86" s="71" t="s">
        <v>591</v>
      </c>
      <c r="B86" s="84"/>
      <c r="C86" s="84"/>
      <c r="D86" s="69"/>
      <c r="E86" s="70"/>
    </row>
    <row r="87" spans="1:11">
      <c r="A87" s="67" t="s">
        <v>406</v>
      </c>
      <c r="B87" s="84"/>
      <c r="C87" s="84"/>
      <c r="D87" s="69"/>
      <c r="E87" s="70"/>
    </row>
    <row r="88" spans="1:11">
      <c r="A88" s="71" t="s">
        <v>592</v>
      </c>
      <c r="B88" s="84"/>
      <c r="C88" s="84"/>
      <c r="D88" s="69"/>
      <c r="E88" s="70"/>
    </row>
    <row r="89" spans="1:11">
      <c r="A89" s="71" t="s">
        <v>593</v>
      </c>
      <c r="B89" s="84"/>
      <c r="C89" s="84"/>
      <c r="D89" s="69"/>
      <c r="E89" s="70"/>
    </row>
    <row r="90" spans="1:11">
      <c r="A90" s="71" t="s">
        <v>594</v>
      </c>
      <c r="B90" s="84"/>
      <c r="C90" s="84"/>
      <c r="D90" s="69"/>
      <c r="E90" s="70"/>
    </row>
    <row r="91" spans="1:11">
      <c r="A91" s="71" t="s">
        <v>595</v>
      </c>
      <c r="B91" s="84"/>
      <c r="C91" s="84"/>
      <c r="D91" s="69"/>
      <c r="E91" s="70"/>
    </row>
    <row r="92" spans="1:11" ht="15.75" customHeight="1">
      <c r="A92" s="85" t="s">
        <v>395</v>
      </c>
      <c r="B92" s="86"/>
      <c r="C92" s="86"/>
      <c r="D92" s="993" t="e">
        <f>C92/B92*100</f>
        <v>#DIV/0!</v>
      </c>
      <c r="E92" s="994"/>
      <c r="K92" s="110">
        <f>H100</f>
        <v>0</v>
      </c>
    </row>
    <row r="93" spans="1:11">
      <c r="K93" s="110">
        <f>H101</f>
        <v>0</v>
      </c>
    </row>
    <row r="94" spans="1:11">
      <c r="K94" s="110">
        <f>H114</f>
        <v>0.05</v>
      </c>
    </row>
    <row r="95" spans="1:11">
      <c r="A95" s="54" t="s">
        <v>831</v>
      </c>
      <c r="B95" s="87"/>
      <c r="C95" s="88"/>
      <c r="K95" s="110">
        <f>H115</f>
        <v>4.7619047619047616E-2</v>
      </c>
    </row>
    <row r="96" spans="1:11">
      <c r="A96" s="33" t="s">
        <v>832</v>
      </c>
      <c r="K96" s="110">
        <f>H131</f>
        <v>0</v>
      </c>
    </row>
    <row r="97" spans="1:10">
      <c r="A97" s="33" t="s">
        <v>833</v>
      </c>
    </row>
    <row r="99" spans="1:10">
      <c r="A99" s="89" t="s">
        <v>554</v>
      </c>
      <c r="B99" s="90" t="s">
        <v>834</v>
      </c>
      <c r="C99" s="91" t="s">
        <v>835</v>
      </c>
      <c r="D99" s="92" t="s">
        <v>836</v>
      </c>
      <c r="E99" s="92" t="s">
        <v>837</v>
      </c>
      <c r="F99" s="92" t="s">
        <v>838</v>
      </c>
      <c r="G99" s="93" t="s">
        <v>839</v>
      </c>
      <c r="H99" s="94" t="s">
        <v>840</v>
      </c>
    </row>
    <row r="100" spans="1:10">
      <c r="A100" s="95" t="s">
        <v>393</v>
      </c>
      <c r="B100" s="96">
        <v>7</v>
      </c>
      <c r="C100" s="97">
        <v>0</v>
      </c>
      <c r="D100" s="97">
        <v>0</v>
      </c>
      <c r="E100" s="97">
        <v>0</v>
      </c>
      <c r="F100" s="97">
        <v>0</v>
      </c>
      <c r="G100" s="98">
        <f>B100+C100+E100-D100-F100</f>
        <v>7</v>
      </c>
      <c r="H100" s="99">
        <f t="shared" ref="H100:H105" si="6">SUM(C100:F100)/B100</f>
        <v>0</v>
      </c>
      <c r="I100" s="36" t="str">
        <f>A100</f>
        <v>产品立项阶段</v>
      </c>
      <c r="J100" s="111">
        <f>H100</f>
        <v>0</v>
      </c>
    </row>
    <row r="101" spans="1:10">
      <c r="A101" s="100" t="s">
        <v>394</v>
      </c>
      <c r="B101" s="101"/>
      <c r="C101" s="101"/>
      <c r="D101" s="101"/>
      <c r="E101" s="101"/>
      <c r="F101" s="101"/>
      <c r="G101" s="101"/>
      <c r="H101" s="102">
        <f>SUM(C102:F105)/B102</f>
        <v>0</v>
      </c>
      <c r="I101" s="36" t="str">
        <f>A101</f>
        <v>迭代一</v>
      </c>
      <c r="J101" s="36">
        <f>H101</f>
        <v>0</v>
      </c>
    </row>
    <row r="102" spans="1:10">
      <c r="A102" s="103" t="s">
        <v>572</v>
      </c>
      <c r="B102" s="104">
        <v>8</v>
      </c>
      <c r="C102" s="105">
        <v>0</v>
      </c>
      <c r="D102" s="105">
        <v>0</v>
      </c>
      <c r="E102" s="105">
        <v>0</v>
      </c>
      <c r="F102" s="105">
        <v>0</v>
      </c>
      <c r="G102" s="106">
        <f t="shared" ref="G102:G115" si="7">B102+C102+E102-D102-F102</f>
        <v>8</v>
      </c>
      <c r="H102" s="99">
        <f>SUM(C102:F102)/B102</f>
        <v>0</v>
      </c>
      <c r="I102" s="36" t="str">
        <f>A106</f>
        <v>迭代二</v>
      </c>
      <c r="J102" s="36">
        <f>H106</f>
        <v>0.1111111111111111</v>
      </c>
    </row>
    <row r="103" spans="1:10">
      <c r="A103" s="71" t="s">
        <v>573</v>
      </c>
      <c r="B103" s="107">
        <f>G102</f>
        <v>8</v>
      </c>
      <c r="C103" s="105">
        <v>0</v>
      </c>
      <c r="D103" s="105">
        <v>0</v>
      </c>
      <c r="E103" s="105">
        <v>0</v>
      </c>
      <c r="F103" s="105">
        <v>0</v>
      </c>
      <c r="G103" s="107">
        <f t="shared" si="7"/>
        <v>8</v>
      </c>
      <c r="H103" s="99">
        <f t="shared" si="6"/>
        <v>0</v>
      </c>
      <c r="I103" s="36" t="str">
        <f>A111</f>
        <v>迭代三</v>
      </c>
      <c r="J103" s="36">
        <f>H111</f>
        <v>0.22222222222222221</v>
      </c>
    </row>
    <row r="104" spans="1:10">
      <c r="A104" s="71" t="s">
        <v>574</v>
      </c>
      <c r="B104" s="107">
        <f t="shared" ref="B104:B110" si="8">G103</f>
        <v>8</v>
      </c>
      <c r="C104" s="105">
        <v>0</v>
      </c>
      <c r="D104" s="105">
        <v>0</v>
      </c>
      <c r="E104" s="105">
        <v>0</v>
      </c>
      <c r="F104" s="105">
        <v>0</v>
      </c>
      <c r="G104" s="107">
        <f t="shared" si="7"/>
        <v>8</v>
      </c>
      <c r="H104" s="99">
        <f t="shared" si="6"/>
        <v>0</v>
      </c>
      <c r="I104" s="36" t="str">
        <f>A116</f>
        <v>迭代四</v>
      </c>
      <c r="J104" s="36">
        <f>H116</f>
        <v>0</v>
      </c>
    </row>
    <row r="105" spans="1:10">
      <c r="A105" s="71" t="s">
        <v>575</v>
      </c>
      <c r="B105" s="107">
        <f t="shared" si="8"/>
        <v>8</v>
      </c>
      <c r="C105" s="105">
        <v>0</v>
      </c>
      <c r="D105" s="105">
        <v>0</v>
      </c>
      <c r="E105" s="105">
        <v>0</v>
      </c>
      <c r="F105" s="105">
        <v>0</v>
      </c>
      <c r="G105" s="107">
        <f t="shared" si="7"/>
        <v>8</v>
      </c>
      <c r="H105" s="99">
        <f t="shared" si="6"/>
        <v>0</v>
      </c>
      <c r="I105" s="36" t="str">
        <f>A131</f>
        <v>系统集成与验收结项阶段</v>
      </c>
      <c r="J105" s="111">
        <f>H131</f>
        <v>0</v>
      </c>
    </row>
    <row r="106" spans="1:10">
      <c r="A106" s="100" t="s">
        <v>402</v>
      </c>
      <c r="B106" s="101"/>
      <c r="C106" s="101"/>
      <c r="D106" s="101"/>
      <c r="E106" s="101"/>
      <c r="F106" s="101"/>
      <c r="G106" s="101"/>
      <c r="H106" s="102">
        <f>SUM(C107:F110)/B107</f>
        <v>0.1111111111111111</v>
      </c>
    </row>
    <row r="107" spans="1:10">
      <c r="A107" s="71" t="s">
        <v>576</v>
      </c>
      <c r="B107" s="108">
        <v>9</v>
      </c>
      <c r="C107" s="105">
        <v>0</v>
      </c>
      <c r="D107" s="105">
        <v>0</v>
      </c>
      <c r="E107" s="105">
        <v>1</v>
      </c>
      <c r="F107" s="105">
        <v>0</v>
      </c>
      <c r="G107" s="107">
        <f t="shared" si="7"/>
        <v>10</v>
      </c>
      <c r="H107" s="99">
        <f t="shared" ref="H107:H110" si="9">SUM(C107:F107)/B107</f>
        <v>0.1111111111111111</v>
      </c>
    </row>
    <row r="108" spans="1:10">
      <c r="A108" s="71" t="s">
        <v>577</v>
      </c>
      <c r="B108" s="107">
        <f t="shared" si="8"/>
        <v>10</v>
      </c>
      <c r="C108" s="105">
        <v>0</v>
      </c>
      <c r="D108" s="105">
        <v>0</v>
      </c>
      <c r="E108" s="105">
        <v>0</v>
      </c>
      <c r="F108" s="105">
        <v>0</v>
      </c>
      <c r="G108" s="107">
        <f t="shared" si="7"/>
        <v>10</v>
      </c>
      <c r="H108" s="99">
        <f t="shared" si="9"/>
        <v>0</v>
      </c>
    </row>
    <row r="109" spans="1:10">
      <c r="A109" s="71" t="s">
        <v>578</v>
      </c>
      <c r="B109" s="107">
        <f t="shared" si="8"/>
        <v>10</v>
      </c>
      <c r="C109" s="105">
        <v>0</v>
      </c>
      <c r="D109" s="105">
        <v>0</v>
      </c>
      <c r="E109" s="105">
        <v>0</v>
      </c>
      <c r="F109" s="105">
        <v>0</v>
      </c>
      <c r="G109" s="107">
        <f t="shared" si="7"/>
        <v>10</v>
      </c>
      <c r="H109" s="99">
        <f t="shared" si="9"/>
        <v>0</v>
      </c>
    </row>
    <row r="110" spans="1:10">
      <c r="A110" s="71" t="s">
        <v>579</v>
      </c>
      <c r="B110" s="107">
        <f t="shared" si="8"/>
        <v>10</v>
      </c>
      <c r="C110" s="105">
        <v>0</v>
      </c>
      <c r="D110" s="105">
        <v>0</v>
      </c>
      <c r="E110" s="105">
        <v>0</v>
      </c>
      <c r="F110" s="105">
        <v>0</v>
      </c>
      <c r="G110" s="107">
        <f t="shared" si="7"/>
        <v>10</v>
      </c>
      <c r="H110" s="99">
        <f t="shared" si="9"/>
        <v>0</v>
      </c>
    </row>
    <row r="111" spans="1:10">
      <c r="A111" s="100" t="s">
        <v>403</v>
      </c>
      <c r="B111" s="101"/>
      <c r="C111" s="101"/>
      <c r="D111" s="101"/>
      <c r="E111" s="101"/>
      <c r="F111" s="101"/>
      <c r="G111" s="101"/>
      <c r="H111" s="102">
        <f>SUM(C112:F115)/B112</f>
        <v>0.22222222222222221</v>
      </c>
    </row>
    <row r="112" spans="1:10">
      <c r="A112" s="71" t="s">
        <v>580</v>
      </c>
      <c r="B112" s="108">
        <v>18</v>
      </c>
      <c r="C112" s="105">
        <v>0</v>
      </c>
      <c r="D112" s="105">
        <v>0</v>
      </c>
      <c r="E112" s="105">
        <v>2</v>
      </c>
      <c r="F112" s="105">
        <v>0</v>
      </c>
      <c r="G112" s="107">
        <f t="shared" si="7"/>
        <v>20</v>
      </c>
      <c r="H112" s="99">
        <f t="shared" ref="H112:H120" si="10">SUM(C112:F112)/B112</f>
        <v>0.1111111111111111</v>
      </c>
    </row>
    <row r="113" spans="1:8">
      <c r="A113" s="71" t="s">
        <v>581</v>
      </c>
      <c r="B113" s="107">
        <f t="shared" ref="B113:B115" si="11">G112</f>
        <v>20</v>
      </c>
      <c r="C113" s="105">
        <v>0</v>
      </c>
      <c r="D113" s="105">
        <v>0</v>
      </c>
      <c r="E113" s="105">
        <v>0</v>
      </c>
      <c r="F113" s="105">
        <v>0</v>
      </c>
      <c r="G113" s="107">
        <f t="shared" si="7"/>
        <v>20</v>
      </c>
      <c r="H113" s="99">
        <f t="shared" si="10"/>
        <v>0</v>
      </c>
    </row>
    <row r="114" spans="1:8">
      <c r="A114" s="71" t="s">
        <v>582</v>
      </c>
      <c r="B114" s="107">
        <f t="shared" si="11"/>
        <v>20</v>
      </c>
      <c r="C114" s="105">
        <v>1</v>
      </c>
      <c r="D114" s="105">
        <v>0</v>
      </c>
      <c r="E114" s="105">
        <v>0</v>
      </c>
      <c r="F114" s="105">
        <v>0</v>
      </c>
      <c r="G114" s="107">
        <f t="shared" si="7"/>
        <v>21</v>
      </c>
      <c r="H114" s="109">
        <f t="shared" si="10"/>
        <v>0.05</v>
      </c>
    </row>
    <row r="115" spans="1:8">
      <c r="A115" s="71" t="s">
        <v>583</v>
      </c>
      <c r="B115" s="107">
        <f t="shared" si="11"/>
        <v>21</v>
      </c>
      <c r="C115" s="105">
        <v>0</v>
      </c>
      <c r="D115" s="105">
        <v>1</v>
      </c>
      <c r="E115" s="105">
        <v>0</v>
      </c>
      <c r="F115" s="105">
        <v>0</v>
      </c>
      <c r="G115" s="107">
        <f t="shared" si="7"/>
        <v>20</v>
      </c>
      <c r="H115" s="109">
        <f t="shared" si="10"/>
        <v>4.7619047619047616E-2</v>
      </c>
    </row>
    <row r="116" spans="1:8">
      <c r="A116" s="100" t="s">
        <v>404</v>
      </c>
      <c r="B116" s="101"/>
      <c r="C116" s="101"/>
      <c r="D116" s="101"/>
      <c r="E116" s="101"/>
      <c r="F116" s="101"/>
      <c r="G116" s="101"/>
      <c r="H116" s="102">
        <f>SUM(C117:F120)/B117</f>
        <v>0</v>
      </c>
    </row>
    <row r="117" spans="1:8">
      <c r="A117" s="71" t="s">
        <v>584</v>
      </c>
      <c r="B117" s="108">
        <v>18</v>
      </c>
      <c r="C117" s="105">
        <v>0</v>
      </c>
      <c r="D117" s="105">
        <v>0</v>
      </c>
      <c r="E117" s="105">
        <v>0</v>
      </c>
      <c r="F117" s="105">
        <v>0</v>
      </c>
      <c r="G117" s="107">
        <f t="shared" ref="G117:G125" si="12">B117+C117+E117-D117-F117</f>
        <v>18</v>
      </c>
      <c r="H117" s="99">
        <f t="shared" si="10"/>
        <v>0</v>
      </c>
    </row>
    <row r="118" spans="1:8">
      <c r="A118" s="71" t="s">
        <v>585</v>
      </c>
      <c r="B118" s="107">
        <f t="shared" ref="B118:B120" si="13">G117</f>
        <v>18</v>
      </c>
      <c r="C118" s="105">
        <v>0</v>
      </c>
      <c r="D118" s="105">
        <v>0</v>
      </c>
      <c r="E118" s="105">
        <v>0</v>
      </c>
      <c r="F118" s="105">
        <v>0</v>
      </c>
      <c r="G118" s="107">
        <f t="shared" si="12"/>
        <v>18</v>
      </c>
      <c r="H118" s="99">
        <f t="shared" si="10"/>
        <v>0</v>
      </c>
    </row>
    <row r="119" spans="1:8">
      <c r="A119" s="71" t="s">
        <v>586</v>
      </c>
      <c r="B119" s="107">
        <f t="shared" si="13"/>
        <v>18</v>
      </c>
      <c r="C119" s="105">
        <v>0</v>
      </c>
      <c r="D119" s="105">
        <v>0</v>
      </c>
      <c r="E119" s="105">
        <v>0</v>
      </c>
      <c r="F119" s="105">
        <v>0</v>
      </c>
      <c r="G119" s="107">
        <f t="shared" si="12"/>
        <v>18</v>
      </c>
      <c r="H119" s="99">
        <f t="shared" si="10"/>
        <v>0</v>
      </c>
    </row>
    <row r="120" spans="1:8">
      <c r="A120" s="71" t="s">
        <v>587</v>
      </c>
      <c r="B120" s="107">
        <f t="shared" si="13"/>
        <v>18</v>
      </c>
      <c r="C120" s="105">
        <v>0</v>
      </c>
      <c r="D120" s="105">
        <v>0</v>
      </c>
      <c r="E120" s="105">
        <v>0</v>
      </c>
      <c r="F120" s="105">
        <v>0</v>
      </c>
      <c r="G120" s="107">
        <f t="shared" si="12"/>
        <v>18</v>
      </c>
      <c r="H120" s="99">
        <f t="shared" si="10"/>
        <v>0</v>
      </c>
    </row>
    <row r="121" spans="1:8">
      <c r="A121" s="100" t="s">
        <v>405</v>
      </c>
      <c r="B121" s="101"/>
      <c r="C121" s="101"/>
      <c r="D121" s="101"/>
      <c r="E121" s="101"/>
      <c r="F121" s="101"/>
      <c r="G121" s="101"/>
      <c r="H121" s="102">
        <f>SUM(C122:F125)/B122</f>
        <v>0</v>
      </c>
    </row>
    <row r="122" spans="1:8">
      <c r="A122" s="71" t="s">
        <v>588</v>
      </c>
      <c r="B122" s="108">
        <v>11</v>
      </c>
      <c r="C122" s="105"/>
      <c r="D122" s="105"/>
      <c r="E122" s="105"/>
      <c r="F122" s="105"/>
      <c r="G122" s="107">
        <f t="shared" si="12"/>
        <v>11</v>
      </c>
      <c r="H122" s="99">
        <f t="shared" ref="H122:H125" si="14">SUM(C122:F122)/B122</f>
        <v>0</v>
      </c>
    </row>
    <row r="123" spans="1:8">
      <c r="A123" s="71" t="s">
        <v>589</v>
      </c>
      <c r="B123" s="107">
        <f t="shared" ref="B123:B125" si="15">G122</f>
        <v>11</v>
      </c>
      <c r="C123" s="105"/>
      <c r="D123" s="105"/>
      <c r="E123" s="105"/>
      <c r="F123" s="105"/>
      <c r="G123" s="107">
        <f t="shared" si="12"/>
        <v>11</v>
      </c>
      <c r="H123" s="99">
        <f t="shared" si="14"/>
        <v>0</v>
      </c>
    </row>
    <row r="124" spans="1:8">
      <c r="A124" s="71" t="s">
        <v>590</v>
      </c>
      <c r="B124" s="107">
        <f t="shared" si="15"/>
        <v>11</v>
      </c>
      <c r="C124" s="105"/>
      <c r="D124" s="105"/>
      <c r="E124" s="105"/>
      <c r="F124" s="105"/>
      <c r="G124" s="107">
        <f t="shared" si="12"/>
        <v>11</v>
      </c>
      <c r="H124" s="99">
        <f t="shared" si="14"/>
        <v>0</v>
      </c>
    </row>
    <row r="125" spans="1:8">
      <c r="A125" s="71" t="s">
        <v>591</v>
      </c>
      <c r="B125" s="107">
        <f t="shared" si="15"/>
        <v>11</v>
      </c>
      <c r="C125" s="105"/>
      <c r="D125" s="105"/>
      <c r="E125" s="105"/>
      <c r="F125" s="105"/>
      <c r="G125" s="107">
        <f t="shared" si="12"/>
        <v>11</v>
      </c>
      <c r="H125" s="99">
        <f t="shared" si="14"/>
        <v>0</v>
      </c>
    </row>
    <row r="126" spans="1:8">
      <c r="A126" s="100" t="s">
        <v>406</v>
      </c>
      <c r="B126" s="101"/>
      <c r="C126" s="101"/>
      <c r="D126" s="101"/>
      <c r="E126" s="101"/>
      <c r="F126" s="101"/>
      <c r="G126" s="101"/>
      <c r="H126" s="102">
        <f>SUM(C127:F130)/B127</f>
        <v>0</v>
      </c>
    </row>
    <row r="127" spans="1:8">
      <c r="A127" s="71" t="s">
        <v>592</v>
      </c>
      <c r="B127" s="108">
        <v>11</v>
      </c>
      <c r="C127" s="105"/>
      <c r="D127" s="105"/>
      <c r="E127" s="105"/>
      <c r="F127" s="105"/>
      <c r="G127" s="107">
        <f t="shared" ref="G127:G132" si="16">B127+C127+E127-D127-F127</f>
        <v>11</v>
      </c>
      <c r="H127" s="99">
        <f t="shared" ref="H127:H132" si="17">SUM(C127:F127)/B127</f>
        <v>0</v>
      </c>
    </row>
    <row r="128" spans="1:8">
      <c r="A128" s="71" t="s">
        <v>593</v>
      </c>
      <c r="B128" s="107">
        <f t="shared" ref="B128:B130" si="18">G127</f>
        <v>11</v>
      </c>
      <c r="C128" s="105"/>
      <c r="D128" s="105"/>
      <c r="E128" s="105"/>
      <c r="F128" s="105"/>
      <c r="G128" s="107">
        <f t="shared" si="16"/>
        <v>11</v>
      </c>
      <c r="H128" s="99">
        <f t="shared" si="17"/>
        <v>0</v>
      </c>
    </row>
    <row r="129" spans="1:11">
      <c r="A129" s="71" t="s">
        <v>594</v>
      </c>
      <c r="B129" s="107">
        <f t="shared" si="18"/>
        <v>11</v>
      </c>
      <c r="C129" s="105"/>
      <c r="D129" s="105"/>
      <c r="E129" s="105"/>
      <c r="F129" s="105"/>
      <c r="G129" s="107">
        <f t="shared" si="16"/>
        <v>11</v>
      </c>
      <c r="H129" s="99">
        <f t="shared" si="17"/>
        <v>0</v>
      </c>
    </row>
    <row r="130" spans="1:11">
      <c r="A130" s="71" t="s">
        <v>595</v>
      </c>
      <c r="B130" s="107">
        <f t="shared" si="18"/>
        <v>11</v>
      </c>
      <c r="C130" s="105"/>
      <c r="D130" s="105"/>
      <c r="E130" s="105"/>
      <c r="F130" s="105"/>
      <c r="G130" s="107">
        <f t="shared" si="16"/>
        <v>11</v>
      </c>
      <c r="H130" s="99">
        <f t="shared" si="17"/>
        <v>0</v>
      </c>
    </row>
    <row r="131" spans="1:11">
      <c r="A131" s="85" t="s">
        <v>395</v>
      </c>
      <c r="B131" s="108">
        <v>5</v>
      </c>
      <c r="C131" s="112">
        <v>0</v>
      </c>
      <c r="D131" s="112">
        <v>0</v>
      </c>
      <c r="E131" s="112">
        <v>0</v>
      </c>
      <c r="F131" s="112">
        <v>0</v>
      </c>
      <c r="G131" s="107">
        <f t="shared" si="16"/>
        <v>5</v>
      </c>
      <c r="H131" s="109">
        <f t="shared" si="17"/>
        <v>0</v>
      </c>
    </row>
    <row r="132" spans="1:11" ht="17.25" customHeight="1">
      <c r="A132" s="113" t="s">
        <v>522</v>
      </c>
      <c r="B132" s="114">
        <f>MAX(B100:B131)</f>
        <v>21</v>
      </c>
      <c r="C132" s="114">
        <f>SUM(C100:C131)</f>
        <v>1</v>
      </c>
      <c r="D132" s="114">
        <f>SUM(D100:D131)</f>
        <v>1</v>
      </c>
      <c r="E132" s="114">
        <f>SUM(E100:E131)</f>
        <v>3</v>
      </c>
      <c r="F132" s="114">
        <f>SUM(F100:F131)</f>
        <v>0</v>
      </c>
      <c r="G132" s="115">
        <f t="shared" si="16"/>
        <v>24</v>
      </c>
      <c r="H132" s="116">
        <f t="shared" si="17"/>
        <v>0.23809523809523808</v>
      </c>
    </row>
    <row r="133" spans="1:11" ht="12" customHeight="1">
      <c r="K133" s="110"/>
    </row>
    <row r="134" spans="1:11" ht="12" customHeight="1">
      <c r="J134" s="64"/>
      <c r="K134" s="110"/>
    </row>
    <row r="135" spans="1:11" ht="12" customHeight="1">
      <c r="B135" s="117"/>
      <c r="K135" s="110"/>
    </row>
    <row r="136" spans="1:11" ht="12" customHeight="1">
      <c r="A136" s="995" t="s">
        <v>841</v>
      </c>
      <c r="B136" s="996"/>
      <c r="C136" s="997"/>
      <c r="K136" s="110">
        <f t="shared" ref="K136:K137" si="19">D143</f>
        <v>1.0638759911080686</v>
      </c>
    </row>
    <row r="137" spans="1:11" ht="12" customHeight="1">
      <c r="A137" s="64" t="s">
        <v>842</v>
      </c>
      <c r="K137" s="110">
        <f t="shared" si="19"/>
        <v>0</v>
      </c>
    </row>
    <row r="138" spans="1:11" ht="12" customHeight="1">
      <c r="A138" s="64" t="s">
        <v>843</v>
      </c>
      <c r="C138" s="36"/>
      <c r="D138" s="36"/>
    </row>
    <row r="139" spans="1:11">
      <c r="A139" s="118" t="s">
        <v>554</v>
      </c>
      <c r="B139" s="119" t="s">
        <v>844</v>
      </c>
      <c r="C139" s="119" t="s">
        <v>845</v>
      </c>
      <c r="D139" s="120" t="s">
        <v>273</v>
      </c>
    </row>
    <row r="140" spans="1:11">
      <c r="A140" s="121" t="s">
        <v>560</v>
      </c>
      <c r="B140" s="122">
        <f>工作量分布!C14</f>
        <v>43.646800000000006</v>
      </c>
      <c r="C140" s="122">
        <f>工作量分布!D14</f>
        <v>44</v>
      </c>
      <c r="D140" s="123">
        <f t="shared" ref="D140:D145" si="20">C140/B140</f>
        <v>1.0080922312746867</v>
      </c>
      <c r="I140" s="36" t="str">
        <f t="shared" ref="I140:I144" si="21">A140</f>
        <v>需求阶段</v>
      </c>
    </row>
    <row r="141" spans="1:11">
      <c r="A141" s="121" t="s">
        <v>561</v>
      </c>
      <c r="B141" s="122">
        <f>工作量分布!E14</f>
        <v>65.470200000000006</v>
      </c>
      <c r="C141" s="122">
        <f>工作量分布!F14</f>
        <v>68.499999999999986</v>
      </c>
      <c r="D141" s="123">
        <f t="shared" si="20"/>
        <v>1.0462775430653943</v>
      </c>
      <c r="I141" s="36" t="str">
        <f t="shared" si="21"/>
        <v>设计阶段</v>
      </c>
    </row>
    <row r="142" spans="1:11">
      <c r="A142" s="121" t="s">
        <v>727</v>
      </c>
      <c r="B142" s="122">
        <f>工作量分布!G14</f>
        <v>87.293600000000012</v>
      </c>
      <c r="C142" s="122">
        <f>工作量分布!H14</f>
        <v>94.2</v>
      </c>
      <c r="D142" s="123">
        <f t="shared" si="20"/>
        <v>1.0791169112054033</v>
      </c>
      <c r="I142" s="36" t="str">
        <f t="shared" si="21"/>
        <v>编码阶段</v>
      </c>
    </row>
    <row r="143" spans="1:11">
      <c r="A143" s="121" t="s">
        <v>563</v>
      </c>
      <c r="B143" s="122">
        <f>工作量分布!I14</f>
        <v>501.93819999999999</v>
      </c>
      <c r="C143" s="122">
        <f>工作量分布!J14</f>
        <v>534</v>
      </c>
      <c r="D143" s="123">
        <f t="shared" si="20"/>
        <v>1.0638759911080686</v>
      </c>
      <c r="I143" s="36" t="str">
        <f t="shared" si="21"/>
        <v>测试阶段</v>
      </c>
    </row>
    <row r="144" spans="1:11">
      <c r="A144" s="121" t="s">
        <v>548</v>
      </c>
      <c r="B144" s="122">
        <f>工作量分布!Q14</f>
        <v>109.11699999999999</v>
      </c>
      <c r="C144" s="122">
        <f>工作量分布!R14</f>
        <v>0</v>
      </c>
      <c r="D144" s="123">
        <f t="shared" si="20"/>
        <v>0</v>
      </c>
      <c r="I144" s="36" t="str">
        <f t="shared" si="21"/>
        <v>验收阶段</v>
      </c>
    </row>
    <row r="145" spans="1:7">
      <c r="A145" s="113" t="s">
        <v>396</v>
      </c>
      <c r="B145" s="124">
        <f>SUM(B140:B144)</f>
        <v>807.46579999999994</v>
      </c>
      <c r="C145" s="124">
        <f>SUM(C140:C144)</f>
        <v>740.7</v>
      </c>
      <c r="D145" s="125">
        <f t="shared" si="20"/>
        <v>0.91731439275818261</v>
      </c>
      <c r="E145" s="126"/>
      <c r="F145" s="127"/>
    </row>
    <row r="146" spans="1:7">
      <c r="A146" s="128"/>
      <c r="B146" s="127"/>
      <c r="C146" s="129"/>
      <c r="D146" s="130"/>
      <c r="E146" s="131"/>
      <c r="F146" s="126"/>
      <c r="G146" s="127"/>
    </row>
    <row r="147" spans="1:7" ht="18" customHeight="1">
      <c r="E147" s="131"/>
      <c r="F147" s="126"/>
      <c r="G147" s="127"/>
    </row>
    <row r="148" spans="1:7" ht="18.75" customHeight="1"/>
    <row r="151" spans="1:7">
      <c r="A151" s="132"/>
    </row>
  </sheetData>
  <autoFilter ref="A7:AL46">
    <filterColumn colId="28">
      <filters>
        <filter val="0.5"/>
        <filter val="1"/>
        <filter val="2"/>
        <filter val="3"/>
        <filter val="4"/>
        <filter val="4.5"/>
      </filters>
    </filterColumn>
  </autoFilter>
  <mergeCells count="27">
    <mergeCell ref="D92:E92"/>
    <mergeCell ref="A136:C136"/>
    <mergeCell ref="D77:E77"/>
    <mergeCell ref="D78:E78"/>
    <mergeCell ref="D79:E79"/>
    <mergeCell ref="D80:E80"/>
    <mergeCell ref="D81:E81"/>
    <mergeCell ref="D72:E72"/>
    <mergeCell ref="D73:E73"/>
    <mergeCell ref="D74:E74"/>
    <mergeCell ref="D75:E75"/>
    <mergeCell ref="D76:E76"/>
    <mergeCell ref="D67:E67"/>
    <mergeCell ref="D68:E68"/>
    <mergeCell ref="D69:E69"/>
    <mergeCell ref="D70:E70"/>
    <mergeCell ref="D71:E71"/>
    <mergeCell ref="D62:E62"/>
    <mergeCell ref="D63:E63"/>
    <mergeCell ref="D64:E64"/>
    <mergeCell ref="D65:E65"/>
    <mergeCell ref="D66:E66"/>
    <mergeCell ref="A1:P1"/>
    <mergeCell ref="A6:B6"/>
    <mergeCell ref="D6:E6"/>
    <mergeCell ref="D60:E60"/>
    <mergeCell ref="D61:E61"/>
  </mergeCells>
  <phoneticPr fontId="152" type="noConversion"/>
  <dataValidations count="3">
    <dataValidation type="list" allowBlank="1" showInputMessage="1" showErrorMessage="1" sqref="I46:AI46 H45:H46 F983123:G983136 JB983123:JC983136 SX983123:SY983136 ACT983123:ACU983136 AMP983123:AMQ983136 AWL983123:AWM983136 BGH983123:BGI983136 BQD983123:BQE983136 BZZ983123:CAA983136 CJV983123:CJW983136 CTR983123:CTS983136 DDN983123:DDO983136 DNJ983123:DNK983136 DXF983123:DXG983136 EHB983123:EHC983136 EQX983123:EQY983136 FAT983123:FAU983136 FKP983123:FKQ983136 FUL983123:FUM983136 GEH983123:GEI983136 GOD983123:GOE983136 GXZ983123:GYA983136 HHV983123:HHW983136 HRR983123:HRS983136 IBN983123:IBO983136 ILJ983123:ILK983136 IVF983123:IVG983136 JFB983123:JFC983136 JOX983123:JOY983136 JYT983123:JYU983136 KIP983123:KIQ983136 KSL983123:KSM983136 LCH983123:LCI983136 LMD983123:LME983136 LVZ983123:LWA983136 MFV983123:MFW983136 MPR983123:MPS983136 MZN983123:MZO983136 NJJ983123:NJK983136 NTF983123:NTG983136 ODB983123:ODC983136 OMX983123:OMY983136 OWT983123:OWU983136 PGP983123:PGQ983136 PQL983123:PQM983136 QAH983123:QAI983136 QKD983123:QKE983136 QTZ983123:QUA983136 RDV983123:RDW983136 RNR983123:RNS983136 RXN983123:RXO983136 SHJ983123:SHK983136 SRF983123:SRG983136 TBB983123:TBC983136 TKX983123:TKY983136 TUT983123:TUU983136 UEP983123:UEQ983136 UOL983123:UOM983136 UYH983123:UYI983136 VID983123:VIE983136 VRZ983123:VSA983136 WBV983123:WBW983136 WLR983123:WLS983136 WVN983123:WVO983136 F65619:G65632 JB65619:JC65632 SX65619:SY65632 ACT65619:ACU65632 AMP65619:AMQ65632 AWL65619:AWM65632 BGH65619:BGI65632 BQD65619:BQE65632 BZZ65619:CAA65632 CJV65619:CJW65632 CTR65619:CTS65632 DDN65619:DDO65632 DNJ65619:DNK65632 DXF65619:DXG65632 EHB65619:EHC65632 EQX65619:EQY65632 FAT65619:FAU65632 FKP65619:FKQ65632 FUL65619:FUM65632 GEH65619:GEI65632 GOD65619:GOE65632 GXZ65619:GYA65632 HHV65619:HHW65632 HRR65619:HRS65632 IBN65619:IBO65632 ILJ65619:ILK65632 IVF65619:IVG65632 JFB65619:JFC65632 JOX65619:JOY65632 JYT65619:JYU65632 KIP65619:KIQ65632 KSL65619:KSM65632 LCH65619:LCI65632 LMD65619:LME65632 LVZ65619:LWA65632 MFV65619:MFW65632 MPR65619:MPS65632 MZN65619:MZO65632 NJJ65619:NJK65632 NTF65619:NTG65632 ODB65619:ODC65632 OMX65619:OMY65632 OWT65619:OWU65632 PGP65619:PGQ65632 PQL65619:PQM65632 QAH65619:QAI65632 QKD65619:QKE65632 QTZ65619:QUA65632 RDV65619:RDW65632 RNR65619:RNS65632 RXN65619:RXO65632 SHJ65619:SHK65632 SRF65619:SRG65632 TBB65619:TBC65632 TKX65619:TKY65632 TUT65619:TUU65632 UEP65619:UEQ65632 UOL65619:UOM65632 UYH65619:UYI65632 VID65619:VIE65632 VRZ65619:VSA65632 WBV65619:WBW65632 WLR65619:WLS65632 WVN65619:WVO65632 F131155:G131168 JB131155:JC131168 SX131155:SY131168 ACT131155:ACU131168 AMP131155:AMQ131168 AWL131155:AWM131168 BGH131155:BGI131168 BQD131155:BQE131168 BZZ131155:CAA131168 CJV131155:CJW131168 CTR131155:CTS131168 DDN131155:DDO131168 DNJ131155:DNK131168 DXF131155:DXG131168 EHB131155:EHC131168 EQX131155:EQY131168 FAT131155:FAU131168 FKP131155:FKQ131168 FUL131155:FUM131168 GEH131155:GEI131168 GOD131155:GOE131168 GXZ131155:GYA131168 HHV131155:HHW131168 HRR131155:HRS131168 IBN131155:IBO131168 ILJ131155:ILK131168 IVF131155:IVG131168 JFB131155:JFC131168 JOX131155:JOY131168 JYT131155:JYU131168 KIP131155:KIQ131168 KSL131155:KSM131168 LCH131155:LCI131168 LMD131155:LME131168 LVZ131155:LWA131168 MFV131155:MFW131168 MPR131155:MPS131168 MZN131155:MZO131168 NJJ131155:NJK131168 NTF131155:NTG131168 ODB131155:ODC131168 OMX131155:OMY131168 OWT131155:OWU131168 PGP131155:PGQ131168 PQL131155:PQM131168 QAH131155:QAI131168 QKD131155:QKE131168 QTZ131155:QUA131168 RDV131155:RDW131168 RNR131155:RNS131168 RXN131155:RXO131168 SHJ131155:SHK131168 SRF131155:SRG131168 TBB131155:TBC131168 TKX131155:TKY131168 TUT131155:TUU131168 UEP131155:UEQ131168 UOL131155:UOM131168 UYH131155:UYI131168 VID131155:VIE131168 VRZ131155:VSA131168 WBV131155:WBW131168 WLR131155:WLS131168 WVN131155:WVO131168 F196691:G196704 JB196691:JC196704 SX196691:SY196704 ACT196691:ACU196704 AMP196691:AMQ196704 AWL196691:AWM196704 BGH196691:BGI196704 BQD196691:BQE196704 BZZ196691:CAA196704 CJV196691:CJW196704 CTR196691:CTS196704 DDN196691:DDO196704 DNJ196691:DNK196704 DXF196691:DXG196704 EHB196691:EHC196704 EQX196691:EQY196704 FAT196691:FAU196704 FKP196691:FKQ196704 FUL196691:FUM196704 GEH196691:GEI196704 GOD196691:GOE196704 GXZ196691:GYA196704 HHV196691:HHW196704 HRR196691:HRS196704 IBN196691:IBO196704 ILJ196691:ILK196704 IVF196691:IVG196704 JFB196691:JFC196704 JOX196691:JOY196704 JYT196691:JYU196704 KIP196691:KIQ196704 KSL196691:KSM196704 LCH196691:LCI196704 LMD196691:LME196704 LVZ196691:LWA196704 MFV196691:MFW196704 MPR196691:MPS196704 MZN196691:MZO196704 NJJ196691:NJK196704 NTF196691:NTG196704 ODB196691:ODC196704 OMX196691:OMY196704 OWT196691:OWU196704 PGP196691:PGQ196704 PQL196691:PQM196704 QAH196691:QAI196704 QKD196691:QKE196704 QTZ196691:QUA196704 RDV196691:RDW196704 RNR196691:RNS196704 RXN196691:RXO196704 SHJ196691:SHK196704 SRF196691:SRG196704 TBB196691:TBC196704 TKX196691:TKY196704 TUT196691:TUU196704 UEP196691:UEQ196704 UOL196691:UOM196704 UYH196691:UYI196704 VID196691:VIE196704 VRZ196691:VSA196704 WBV196691:WBW196704 WLR196691:WLS196704 WVN196691:WVO196704 F262227:G262240 JB262227:JC262240 SX262227:SY262240 ACT262227:ACU262240 AMP262227:AMQ262240 AWL262227:AWM262240 BGH262227:BGI262240 BQD262227:BQE262240 BZZ262227:CAA262240 CJV262227:CJW262240 CTR262227:CTS262240 DDN262227:DDO262240 DNJ262227:DNK262240 DXF262227:DXG262240 EHB262227:EHC262240 EQX262227:EQY262240 FAT262227:FAU262240 FKP262227:FKQ262240 FUL262227:FUM262240 GEH262227:GEI262240 GOD262227:GOE262240 GXZ262227:GYA262240 HHV262227:HHW262240 HRR262227:HRS262240 IBN262227:IBO262240 ILJ262227:ILK262240 IVF262227:IVG262240 JFB262227:JFC262240 JOX262227:JOY262240 JYT262227:JYU262240 KIP262227:KIQ262240 KSL262227:KSM262240 LCH262227:LCI262240 LMD262227:LME262240 LVZ262227:LWA262240 MFV262227:MFW262240 MPR262227:MPS262240 MZN262227:MZO262240 NJJ262227:NJK262240 NTF262227:NTG262240 ODB262227:ODC262240 OMX262227:OMY262240 OWT262227:OWU262240 PGP262227:PGQ262240 PQL262227:PQM262240 QAH262227:QAI262240 QKD262227:QKE262240 QTZ262227:QUA262240 RDV262227:RDW262240 RNR262227:RNS262240 RXN262227:RXO262240 SHJ262227:SHK262240 SRF262227:SRG262240 TBB262227:TBC262240 TKX262227:TKY262240 TUT262227:TUU262240 UEP262227:UEQ262240 UOL262227:UOM262240 UYH262227:UYI262240 VID262227:VIE262240 VRZ262227:VSA262240 WBV262227:WBW262240 WLR262227:WLS262240 WVN262227:WVO262240 F327763:G327776 JB327763:JC327776 SX327763:SY327776 ACT327763:ACU327776 AMP327763:AMQ327776 AWL327763:AWM327776 BGH327763:BGI327776 BQD327763:BQE327776 BZZ327763:CAA327776 CJV327763:CJW327776 CTR327763:CTS327776 DDN327763:DDO327776 DNJ327763:DNK327776 DXF327763:DXG327776 EHB327763:EHC327776 EQX327763:EQY327776 FAT327763:FAU327776 FKP327763:FKQ327776 FUL327763:FUM327776 GEH327763:GEI327776 GOD327763:GOE327776 GXZ327763:GYA327776 HHV327763:HHW327776 HRR327763:HRS327776 IBN327763:IBO327776 ILJ327763:ILK327776 IVF327763:IVG327776 JFB327763:JFC327776 JOX327763:JOY327776 JYT327763:JYU327776 KIP327763:KIQ327776 KSL327763:KSM327776 LCH327763:LCI327776 LMD327763:LME327776 LVZ327763:LWA327776 MFV327763:MFW327776 MPR327763:MPS327776 MZN327763:MZO327776 NJJ327763:NJK327776 NTF327763:NTG327776 ODB327763:ODC327776 OMX327763:OMY327776 OWT327763:OWU327776 PGP327763:PGQ327776 PQL327763:PQM327776 QAH327763:QAI327776 QKD327763:QKE327776 QTZ327763:QUA327776 RDV327763:RDW327776 RNR327763:RNS327776 RXN327763:RXO327776 SHJ327763:SHK327776 SRF327763:SRG327776 TBB327763:TBC327776 TKX327763:TKY327776 TUT327763:TUU327776 UEP327763:UEQ327776 UOL327763:UOM327776 UYH327763:UYI327776 VID327763:VIE327776 VRZ327763:VSA327776 WBV327763:WBW327776 WLR327763:WLS327776 WVN327763:WVO327776 F393299:G393312 JB393299:JC393312 SX393299:SY393312 ACT393299:ACU393312 AMP393299:AMQ393312 AWL393299:AWM393312 BGH393299:BGI393312 BQD393299:BQE393312 BZZ393299:CAA393312 CJV393299:CJW393312 CTR393299:CTS393312 DDN393299:DDO393312 DNJ393299:DNK393312 DXF393299:DXG393312 EHB393299:EHC393312 EQX393299:EQY393312 FAT393299:FAU393312 FKP393299:FKQ393312 FUL393299:FUM393312 GEH393299:GEI393312 GOD393299:GOE393312 GXZ393299:GYA393312 HHV393299:HHW393312 HRR393299:HRS393312 IBN393299:IBO393312 ILJ393299:ILK393312 IVF393299:IVG393312 JFB393299:JFC393312 JOX393299:JOY393312 JYT393299:JYU393312 KIP393299:KIQ393312 KSL393299:KSM393312 LCH393299:LCI393312 LMD393299:LME393312 LVZ393299:LWA393312 MFV393299:MFW393312 MPR393299:MPS393312 MZN393299:MZO393312 NJJ393299:NJK393312 NTF393299:NTG393312 ODB393299:ODC393312 OMX393299:OMY393312 OWT393299:OWU393312 PGP393299:PGQ393312 PQL393299:PQM393312 QAH393299:QAI393312 QKD393299:QKE393312 QTZ393299:QUA393312 RDV393299:RDW393312 RNR393299:RNS393312 RXN393299:RXO393312 SHJ393299:SHK393312 SRF393299:SRG393312 TBB393299:TBC393312 TKX393299:TKY393312 TUT393299:TUU393312 UEP393299:UEQ393312 UOL393299:UOM393312 UYH393299:UYI393312 VID393299:VIE393312 VRZ393299:VSA393312 WBV393299:WBW393312 WLR393299:WLS393312 WVN393299:WVO393312 F458835:G458848 JB458835:JC458848 SX458835:SY458848 ACT458835:ACU458848 AMP458835:AMQ458848 AWL458835:AWM458848 BGH458835:BGI458848 BQD458835:BQE458848 BZZ458835:CAA458848 CJV458835:CJW458848 CTR458835:CTS458848 DDN458835:DDO458848 DNJ458835:DNK458848 DXF458835:DXG458848 EHB458835:EHC458848 EQX458835:EQY458848 FAT458835:FAU458848 FKP458835:FKQ458848 FUL458835:FUM458848 GEH458835:GEI458848 GOD458835:GOE458848 GXZ458835:GYA458848 HHV458835:HHW458848 HRR458835:HRS458848 IBN458835:IBO458848 ILJ458835:ILK458848 IVF458835:IVG458848 JFB458835:JFC458848 JOX458835:JOY458848 JYT458835:JYU458848 KIP458835:KIQ458848 KSL458835:KSM458848 LCH458835:LCI458848 LMD458835:LME458848 LVZ458835:LWA458848 MFV458835:MFW458848 MPR458835:MPS458848 MZN458835:MZO458848 NJJ458835:NJK458848 NTF458835:NTG458848 ODB458835:ODC458848 OMX458835:OMY458848 OWT458835:OWU458848 PGP458835:PGQ458848 PQL458835:PQM458848 QAH458835:QAI458848 QKD458835:QKE458848 QTZ458835:QUA458848 RDV458835:RDW458848 RNR458835:RNS458848 RXN458835:RXO458848 SHJ458835:SHK458848 SRF458835:SRG458848 TBB458835:TBC458848 TKX458835:TKY458848 TUT458835:TUU458848 UEP458835:UEQ458848 UOL458835:UOM458848 UYH458835:UYI458848 VID458835:VIE458848 VRZ458835:VSA458848 WBV458835:WBW458848 WLR458835:WLS458848 WVN458835:WVO458848 F524371:G524384 JB524371:JC524384 SX524371:SY524384 ACT524371:ACU524384 AMP524371:AMQ524384 AWL524371:AWM524384 BGH524371:BGI524384 BQD524371:BQE524384 BZZ524371:CAA524384 CJV524371:CJW524384 CTR524371:CTS524384 DDN524371:DDO524384 DNJ524371:DNK524384 DXF524371:DXG524384 EHB524371:EHC524384 EQX524371:EQY524384 FAT524371:FAU524384 FKP524371:FKQ524384 FUL524371:FUM524384 GEH524371:GEI524384 GOD524371:GOE524384 GXZ524371:GYA524384 HHV524371:HHW524384 HRR524371:HRS524384 IBN524371:IBO524384 ILJ524371:ILK524384 IVF524371:IVG524384 JFB524371:JFC524384 JOX524371:JOY524384 JYT524371:JYU524384 KIP524371:KIQ524384 KSL524371:KSM524384 LCH524371:LCI524384 LMD524371:LME524384 LVZ524371:LWA524384 MFV524371:MFW524384 MPR524371:MPS524384 MZN524371:MZO524384 NJJ524371:NJK524384 NTF524371:NTG524384 ODB524371:ODC524384 OMX524371:OMY524384 OWT524371:OWU524384 PGP524371:PGQ524384 PQL524371:PQM524384 QAH524371:QAI524384 QKD524371:QKE524384 QTZ524371:QUA524384 RDV524371:RDW524384 RNR524371:RNS524384 RXN524371:RXO524384 SHJ524371:SHK524384 SRF524371:SRG524384 TBB524371:TBC524384 TKX524371:TKY524384 TUT524371:TUU524384 UEP524371:UEQ524384 UOL524371:UOM524384 UYH524371:UYI524384 VID524371:VIE524384 VRZ524371:VSA524384 WBV524371:WBW524384 WLR524371:WLS524384 WVN524371:WVO524384 F589907:G589920 JB589907:JC589920 SX589907:SY589920 ACT589907:ACU589920 AMP589907:AMQ589920 AWL589907:AWM589920 BGH589907:BGI589920 BQD589907:BQE589920 BZZ589907:CAA589920 CJV589907:CJW589920 CTR589907:CTS589920 DDN589907:DDO589920 DNJ589907:DNK589920 DXF589907:DXG589920 EHB589907:EHC589920 EQX589907:EQY589920 FAT589907:FAU589920 FKP589907:FKQ589920 FUL589907:FUM589920 GEH589907:GEI589920 GOD589907:GOE589920 GXZ589907:GYA589920 HHV589907:HHW589920 HRR589907:HRS589920 IBN589907:IBO589920 ILJ589907:ILK589920 IVF589907:IVG589920 JFB589907:JFC589920 JOX589907:JOY589920 JYT589907:JYU589920 KIP589907:KIQ589920 KSL589907:KSM589920 LCH589907:LCI589920 LMD589907:LME589920 LVZ589907:LWA589920 MFV589907:MFW589920 MPR589907:MPS589920 MZN589907:MZO589920 NJJ589907:NJK589920 NTF589907:NTG589920 ODB589907:ODC589920 OMX589907:OMY589920 OWT589907:OWU589920 PGP589907:PGQ589920 PQL589907:PQM589920 QAH589907:QAI589920 QKD589907:QKE589920 QTZ589907:QUA589920 RDV589907:RDW589920 RNR589907:RNS589920 RXN589907:RXO589920 SHJ589907:SHK589920 SRF589907:SRG589920 TBB589907:TBC589920 TKX589907:TKY589920 TUT589907:TUU589920 UEP589907:UEQ589920 UOL589907:UOM589920 UYH589907:UYI589920 VID589907:VIE589920 VRZ589907:VSA589920 WBV589907:WBW589920 WLR589907:WLS589920 WVN589907:WVO589920 F655443:G655456 JB655443:JC655456 SX655443:SY655456 ACT655443:ACU655456 AMP655443:AMQ655456 AWL655443:AWM655456 BGH655443:BGI655456 BQD655443:BQE655456 BZZ655443:CAA655456 CJV655443:CJW655456 CTR655443:CTS655456 DDN655443:DDO655456 DNJ655443:DNK655456 DXF655443:DXG655456 EHB655443:EHC655456 EQX655443:EQY655456 FAT655443:FAU655456 FKP655443:FKQ655456 FUL655443:FUM655456 GEH655443:GEI655456 GOD655443:GOE655456 GXZ655443:GYA655456 HHV655443:HHW655456 HRR655443:HRS655456 IBN655443:IBO655456 ILJ655443:ILK655456 IVF655443:IVG655456 JFB655443:JFC655456 JOX655443:JOY655456 JYT655443:JYU655456 KIP655443:KIQ655456 KSL655443:KSM655456 LCH655443:LCI655456 LMD655443:LME655456 LVZ655443:LWA655456 MFV655443:MFW655456 MPR655443:MPS655456 MZN655443:MZO655456 NJJ655443:NJK655456 NTF655443:NTG655456 ODB655443:ODC655456 OMX655443:OMY655456 OWT655443:OWU655456 PGP655443:PGQ655456 PQL655443:PQM655456 QAH655443:QAI655456 QKD655443:QKE655456 QTZ655443:QUA655456 RDV655443:RDW655456 RNR655443:RNS655456 RXN655443:RXO655456 SHJ655443:SHK655456 SRF655443:SRG655456 TBB655443:TBC655456 TKX655443:TKY655456 TUT655443:TUU655456 UEP655443:UEQ655456 UOL655443:UOM655456 UYH655443:UYI655456 VID655443:VIE655456 VRZ655443:VSA655456 WBV655443:WBW655456 WLR655443:WLS655456 WVN655443:WVO655456 F720979:G720992 JB720979:JC720992 SX720979:SY720992 ACT720979:ACU720992 AMP720979:AMQ720992 AWL720979:AWM720992 BGH720979:BGI720992 BQD720979:BQE720992 BZZ720979:CAA720992 CJV720979:CJW720992 CTR720979:CTS720992 DDN720979:DDO720992 DNJ720979:DNK720992 DXF720979:DXG720992 EHB720979:EHC720992 EQX720979:EQY720992 FAT720979:FAU720992 FKP720979:FKQ720992 FUL720979:FUM720992 GEH720979:GEI720992 GOD720979:GOE720992 GXZ720979:GYA720992 HHV720979:HHW720992 HRR720979:HRS720992 IBN720979:IBO720992 ILJ720979:ILK720992 IVF720979:IVG720992 JFB720979:JFC720992 JOX720979:JOY720992 JYT720979:JYU720992 KIP720979:KIQ720992 KSL720979:KSM720992 LCH720979:LCI720992 LMD720979:LME720992 LVZ720979:LWA720992 MFV720979:MFW720992 MPR720979:MPS720992 MZN720979:MZO720992 NJJ720979:NJK720992 NTF720979:NTG720992 ODB720979:ODC720992 OMX720979:OMY720992 OWT720979:OWU720992 PGP720979:PGQ720992 PQL720979:PQM720992 QAH720979:QAI720992 QKD720979:QKE720992 QTZ720979:QUA720992 RDV720979:RDW720992 RNR720979:RNS720992 RXN720979:RXO720992 SHJ720979:SHK720992 SRF720979:SRG720992 TBB720979:TBC720992 TKX720979:TKY720992 TUT720979:TUU720992 UEP720979:UEQ720992 UOL720979:UOM720992 UYH720979:UYI720992 VID720979:VIE720992 VRZ720979:VSA720992 WBV720979:WBW720992 WLR720979:WLS720992 WVN720979:WVO720992 F786515:G786528 JB786515:JC786528 SX786515:SY786528 ACT786515:ACU786528 AMP786515:AMQ786528 AWL786515:AWM786528 BGH786515:BGI786528 BQD786515:BQE786528 BZZ786515:CAA786528 CJV786515:CJW786528 CTR786515:CTS786528 DDN786515:DDO786528 DNJ786515:DNK786528 DXF786515:DXG786528 EHB786515:EHC786528 EQX786515:EQY786528 FAT786515:FAU786528 FKP786515:FKQ786528 FUL786515:FUM786528 GEH786515:GEI786528 GOD786515:GOE786528 GXZ786515:GYA786528 HHV786515:HHW786528 HRR786515:HRS786528 IBN786515:IBO786528 ILJ786515:ILK786528 IVF786515:IVG786528 JFB786515:JFC786528 JOX786515:JOY786528 JYT786515:JYU786528 KIP786515:KIQ786528 KSL786515:KSM786528 LCH786515:LCI786528 LMD786515:LME786528 LVZ786515:LWA786528 MFV786515:MFW786528 MPR786515:MPS786528 MZN786515:MZO786528 NJJ786515:NJK786528 NTF786515:NTG786528 ODB786515:ODC786528 OMX786515:OMY786528 OWT786515:OWU786528 PGP786515:PGQ786528 PQL786515:PQM786528 QAH786515:QAI786528 QKD786515:QKE786528 QTZ786515:QUA786528 RDV786515:RDW786528 RNR786515:RNS786528 RXN786515:RXO786528 SHJ786515:SHK786528 SRF786515:SRG786528 TBB786515:TBC786528 TKX786515:TKY786528 TUT786515:TUU786528 UEP786515:UEQ786528 UOL786515:UOM786528 UYH786515:UYI786528 VID786515:VIE786528 VRZ786515:VSA786528 WBV786515:WBW786528 WLR786515:WLS786528 WVN786515:WVO786528 F852051:G852064 JB852051:JC852064 SX852051:SY852064 ACT852051:ACU852064 AMP852051:AMQ852064 AWL852051:AWM852064 BGH852051:BGI852064 BQD852051:BQE852064 BZZ852051:CAA852064 CJV852051:CJW852064 CTR852051:CTS852064 DDN852051:DDO852064 DNJ852051:DNK852064 DXF852051:DXG852064 EHB852051:EHC852064 EQX852051:EQY852064 FAT852051:FAU852064 FKP852051:FKQ852064 FUL852051:FUM852064 GEH852051:GEI852064 GOD852051:GOE852064 GXZ852051:GYA852064 HHV852051:HHW852064 HRR852051:HRS852064 IBN852051:IBO852064 ILJ852051:ILK852064 IVF852051:IVG852064 JFB852051:JFC852064 JOX852051:JOY852064 JYT852051:JYU852064 KIP852051:KIQ852064 KSL852051:KSM852064 LCH852051:LCI852064 LMD852051:LME852064 LVZ852051:LWA852064 MFV852051:MFW852064 MPR852051:MPS852064 MZN852051:MZO852064 NJJ852051:NJK852064 NTF852051:NTG852064 ODB852051:ODC852064 OMX852051:OMY852064 OWT852051:OWU852064 PGP852051:PGQ852064 PQL852051:PQM852064 QAH852051:QAI852064 QKD852051:QKE852064 QTZ852051:QUA852064 RDV852051:RDW852064 RNR852051:RNS852064 RXN852051:RXO852064 SHJ852051:SHK852064 SRF852051:SRG852064 TBB852051:TBC852064 TKX852051:TKY852064 TUT852051:TUU852064 UEP852051:UEQ852064 UOL852051:UOM852064 UYH852051:UYI852064 VID852051:VIE852064 VRZ852051:VSA852064 WBV852051:WBW852064 WLR852051:WLS852064 WVN852051:WVO852064 F917587:G917600 JB917587:JC917600 SX917587:SY917600 ACT917587:ACU917600 AMP917587:AMQ917600 AWL917587:AWM917600 BGH917587:BGI917600 BQD917587:BQE917600 BZZ917587:CAA917600 CJV917587:CJW917600 CTR917587:CTS917600 DDN917587:DDO917600 DNJ917587:DNK917600 DXF917587:DXG917600 EHB917587:EHC917600 EQX917587:EQY917600 FAT917587:FAU917600 FKP917587:FKQ917600 FUL917587:FUM917600 GEH917587:GEI917600 GOD917587:GOE917600 GXZ917587:GYA917600 HHV917587:HHW917600 HRR917587:HRS917600 IBN917587:IBO917600 ILJ917587:ILK917600 IVF917587:IVG917600 JFB917587:JFC917600 JOX917587:JOY917600 JYT917587:JYU917600 KIP917587:KIQ917600 KSL917587:KSM917600 LCH917587:LCI917600 LMD917587:LME917600 LVZ917587:LWA917600 MFV917587:MFW917600 MPR917587:MPS917600 MZN917587:MZO917600 NJJ917587:NJK917600 NTF917587:NTG917600 ODB917587:ODC917600 OMX917587:OMY917600 OWT917587:OWU917600 PGP917587:PGQ917600 PQL917587:PQM917600 QAH917587:QAI917600 QKD917587:QKE917600 QTZ917587:QUA917600 RDV917587:RDW917600 RNR917587:RNS917600 RXN917587:RXO917600 SHJ917587:SHK917600 SRF917587:SRG917600 TBB917587:TBC917600 TKX917587:TKY917600 TUT917587:TUU917600 UEP917587:UEQ917600 UOL917587:UOM917600 UYH917587:UYI917600 VID917587:VIE917600 VRZ917587:VSA917600 WBV917587:WBW917600 WLR917587:WLS917600 WVN917587:WVO917600 F8:G46 JN8:JO46 TJ8:TK46 ADF8:ADG46 ANB8:ANC46 AWX8:AWY46 BGT8:BGU46 BQP8:BQQ46 CAL8:CAM46 CKH8:CKI46 CUD8:CUE46 DDZ8:DEA46 DNV8:DNW46 DXR8:DXS46 EHN8:EHO46 ERJ8:ERK46 FBF8:FBG46 FLB8:FLC46 FUX8:FUY46 GET8:GEU46 GOP8:GOQ46 GYL8:GYM46 HIH8:HII46 HSD8:HSE46 IBZ8:ICA46 ILV8:ILW46 IVR8:IVS46 JFN8:JFO46 JPJ8:JPK46 JZF8:JZG46 KJB8:KJC46 KSX8:KSY46 LCT8:LCU46 LMP8:LMQ46 LWL8:LWM46 MGH8:MGI46 MQD8:MQE46 MZZ8:NAA46 NJV8:NJW46 NTR8:NTS46 ODN8:ODO46 ONJ8:ONK46 OXF8:OXG46 PHB8:PHC46 PQX8:PQY46 QAT8:QAU46 QKP8:QKQ46 QUL8:QUM46 REH8:REI46 ROD8:ROE46 RXZ8:RYA46 SHV8:SHW46 SRR8:SRS46 TBN8:TBO46 TLJ8:TLK46 TVF8:TVG46 UFB8:UFC46 UOX8:UOY46 UYT8:UYU46 VIP8:VIQ46 VSL8:VSM46 WCH8:WCI46 WMD8:WME46 WVZ8:WWA46">
      <formula1>"0,1,N/A"</formula1>
    </dataValidation>
    <dataValidation type="list" allowBlank="1" showInputMessage="1" showErrorMessage="1" sqref="A8:A46 A65619:A65632 A131155:A131168 A196691:A196704 A262227:A262240 A327763:A327776 A393299:A393312 A458835:A458848 A524371:A524384 A589907:A589920 A655443:A655456 A720979:A720992 A786515:A786528 A852051:A852064 A917587:A917600 A983123:A983136 B41:B44 IW65619:IW65632 IW131155:IW131168 IW196691:IW196704 IW262227:IW262240 IW327763:IW327776 IW393299:IW393312 IW458835:IW458848 IW524371:IW524384 IW589907:IW589920 IW655443:IW655456 IW720979:IW720992 IW786515:IW786528 IW852051:IW852064 IW917587:IW917600 IW983123:IW983136 JI8:JI46 SS65619:SS65632 SS131155:SS131168 SS196691:SS196704 SS262227:SS262240 SS327763:SS327776 SS393299:SS393312 SS458835:SS458848 SS524371:SS524384 SS589907:SS589920 SS655443:SS655456 SS720979:SS720992 SS786515:SS786528 SS852051:SS852064 SS917587:SS917600 SS983123:SS983136 TE8:TE46 ACO65619:ACO65632 ACO131155:ACO131168 ACO196691:ACO196704 ACO262227:ACO262240 ACO327763:ACO327776 ACO393299:ACO393312 ACO458835:ACO458848 ACO524371:ACO524384 ACO589907:ACO589920 ACO655443:ACO655456 ACO720979:ACO720992 ACO786515:ACO786528 ACO852051:ACO852064 ACO917587:ACO917600 ACO983123:ACO983136 ADA8:ADA46 AMK65619:AMK65632 AMK131155:AMK131168 AMK196691:AMK196704 AMK262227:AMK262240 AMK327763:AMK327776 AMK393299:AMK393312 AMK458835:AMK458848 AMK524371:AMK524384 AMK589907:AMK589920 AMK655443:AMK655456 AMK720979:AMK720992 AMK786515:AMK786528 AMK852051:AMK852064 AMK917587:AMK917600 AMK983123:AMK983136 AMW8:AMW46 AWG65619:AWG65632 AWG131155:AWG131168 AWG196691:AWG196704 AWG262227:AWG262240 AWG327763:AWG327776 AWG393299:AWG393312 AWG458835:AWG458848 AWG524371:AWG524384 AWG589907:AWG589920 AWG655443:AWG655456 AWG720979:AWG720992 AWG786515:AWG786528 AWG852051:AWG852064 AWG917587:AWG917600 AWG983123:AWG983136 AWS8:AWS46 BGC65619:BGC65632 BGC131155:BGC131168 BGC196691:BGC196704 BGC262227:BGC262240 BGC327763:BGC327776 BGC393299:BGC393312 BGC458835:BGC458848 BGC524371:BGC524384 BGC589907:BGC589920 BGC655443:BGC655456 BGC720979:BGC720992 BGC786515:BGC786528 BGC852051:BGC852064 BGC917587:BGC917600 BGC983123:BGC983136 BGO8:BGO46 BPY65619:BPY65632 BPY131155:BPY131168 BPY196691:BPY196704 BPY262227:BPY262240 BPY327763:BPY327776 BPY393299:BPY393312 BPY458835:BPY458848 BPY524371:BPY524384 BPY589907:BPY589920 BPY655443:BPY655456 BPY720979:BPY720992 BPY786515:BPY786528 BPY852051:BPY852064 BPY917587:BPY917600 BPY983123:BPY983136 BQK8:BQK46 BZU65619:BZU65632 BZU131155:BZU131168 BZU196691:BZU196704 BZU262227:BZU262240 BZU327763:BZU327776 BZU393299:BZU393312 BZU458835:BZU458848 BZU524371:BZU524384 BZU589907:BZU589920 BZU655443:BZU655456 BZU720979:BZU720992 BZU786515:BZU786528 BZU852051:BZU852064 BZU917587:BZU917600 BZU983123:BZU983136 CAG8:CAG46 CJQ65619:CJQ65632 CJQ131155:CJQ131168 CJQ196691:CJQ196704 CJQ262227:CJQ262240 CJQ327763:CJQ327776 CJQ393299:CJQ393312 CJQ458835:CJQ458848 CJQ524371:CJQ524384 CJQ589907:CJQ589920 CJQ655443:CJQ655456 CJQ720979:CJQ720992 CJQ786515:CJQ786528 CJQ852051:CJQ852064 CJQ917587:CJQ917600 CJQ983123:CJQ983136 CKC8:CKC46 CTM65619:CTM65632 CTM131155:CTM131168 CTM196691:CTM196704 CTM262227:CTM262240 CTM327763:CTM327776 CTM393299:CTM393312 CTM458835:CTM458848 CTM524371:CTM524384 CTM589907:CTM589920 CTM655443:CTM655456 CTM720979:CTM720992 CTM786515:CTM786528 CTM852051:CTM852064 CTM917587:CTM917600 CTM983123:CTM983136 CTY8:CTY46 DDI65619:DDI65632 DDI131155:DDI131168 DDI196691:DDI196704 DDI262227:DDI262240 DDI327763:DDI327776 DDI393299:DDI393312 DDI458835:DDI458848 DDI524371:DDI524384 DDI589907:DDI589920 DDI655443:DDI655456 DDI720979:DDI720992 DDI786515:DDI786528 DDI852051:DDI852064 DDI917587:DDI917600 DDI983123:DDI983136 DDU8:DDU46 DNE65619:DNE65632 DNE131155:DNE131168 DNE196691:DNE196704 DNE262227:DNE262240 DNE327763:DNE327776 DNE393299:DNE393312 DNE458835:DNE458848 DNE524371:DNE524384 DNE589907:DNE589920 DNE655443:DNE655456 DNE720979:DNE720992 DNE786515:DNE786528 DNE852051:DNE852064 DNE917587:DNE917600 DNE983123:DNE983136 DNQ8:DNQ46 DXA65619:DXA65632 DXA131155:DXA131168 DXA196691:DXA196704 DXA262227:DXA262240 DXA327763:DXA327776 DXA393299:DXA393312 DXA458835:DXA458848 DXA524371:DXA524384 DXA589907:DXA589920 DXA655443:DXA655456 DXA720979:DXA720992 DXA786515:DXA786528 DXA852051:DXA852064 DXA917587:DXA917600 DXA983123:DXA983136 DXM8:DXM46 EGW65619:EGW65632 EGW131155:EGW131168 EGW196691:EGW196704 EGW262227:EGW262240 EGW327763:EGW327776 EGW393299:EGW393312 EGW458835:EGW458848 EGW524371:EGW524384 EGW589907:EGW589920 EGW655443:EGW655456 EGW720979:EGW720992 EGW786515:EGW786528 EGW852051:EGW852064 EGW917587:EGW917600 EGW983123:EGW983136 EHI8:EHI46 EQS65619:EQS65632 EQS131155:EQS131168 EQS196691:EQS196704 EQS262227:EQS262240 EQS327763:EQS327776 EQS393299:EQS393312 EQS458835:EQS458848 EQS524371:EQS524384 EQS589907:EQS589920 EQS655443:EQS655456 EQS720979:EQS720992 EQS786515:EQS786528 EQS852051:EQS852064 EQS917587:EQS917600 EQS983123:EQS983136 ERE8:ERE46 FAO65619:FAO65632 FAO131155:FAO131168 FAO196691:FAO196704 FAO262227:FAO262240 FAO327763:FAO327776 FAO393299:FAO393312 FAO458835:FAO458848 FAO524371:FAO524384 FAO589907:FAO589920 FAO655443:FAO655456 FAO720979:FAO720992 FAO786515:FAO786528 FAO852051:FAO852064 FAO917587:FAO917600 FAO983123:FAO983136 FBA8:FBA46 FKK65619:FKK65632 FKK131155:FKK131168 FKK196691:FKK196704 FKK262227:FKK262240 FKK327763:FKK327776 FKK393299:FKK393312 FKK458835:FKK458848 FKK524371:FKK524384 FKK589907:FKK589920 FKK655443:FKK655456 FKK720979:FKK720992 FKK786515:FKK786528 FKK852051:FKK852064 FKK917587:FKK917600 FKK983123:FKK983136 FKW8:FKW46 FUG65619:FUG65632 FUG131155:FUG131168 FUG196691:FUG196704 FUG262227:FUG262240 FUG327763:FUG327776 FUG393299:FUG393312 FUG458835:FUG458848 FUG524371:FUG524384 FUG589907:FUG589920 FUG655443:FUG655456 FUG720979:FUG720992 FUG786515:FUG786528 FUG852051:FUG852064 FUG917587:FUG917600 FUG983123:FUG983136 FUS8:FUS46 GEC65619:GEC65632 GEC131155:GEC131168 GEC196691:GEC196704 GEC262227:GEC262240 GEC327763:GEC327776 GEC393299:GEC393312 GEC458835:GEC458848 GEC524371:GEC524384 GEC589907:GEC589920 GEC655443:GEC655456 GEC720979:GEC720992 GEC786515:GEC786528 GEC852051:GEC852064 GEC917587:GEC917600 GEC983123:GEC983136 GEO8:GEO46 GNY65619:GNY65632 GNY131155:GNY131168 GNY196691:GNY196704 GNY262227:GNY262240 GNY327763:GNY327776 GNY393299:GNY393312 GNY458835:GNY458848 GNY524371:GNY524384 GNY589907:GNY589920 GNY655443:GNY655456 GNY720979:GNY720992 GNY786515:GNY786528 GNY852051:GNY852064 GNY917587:GNY917600 GNY983123:GNY983136 GOK8:GOK46 GXU65619:GXU65632 GXU131155:GXU131168 GXU196691:GXU196704 GXU262227:GXU262240 GXU327763:GXU327776 GXU393299:GXU393312 GXU458835:GXU458848 GXU524371:GXU524384 GXU589907:GXU589920 GXU655443:GXU655456 GXU720979:GXU720992 GXU786515:GXU786528 GXU852051:GXU852064 GXU917587:GXU917600 GXU983123:GXU983136 GYG8:GYG46 HHQ65619:HHQ65632 HHQ131155:HHQ131168 HHQ196691:HHQ196704 HHQ262227:HHQ262240 HHQ327763:HHQ327776 HHQ393299:HHQ393312 HHQ458835:HHQ458848 HHQ524371:HHQ524384 HHQ589907:HHQ589920 HHQ655443:HHQ655456 HHQ720979:HHQ720992 HHQ786515:HHQ786528 HHQ852051:HHQ852064 HHQ917587:HHQ917600 HHQ983123:HHQ983136 HIC8:HIC46 HRM65619:HRM65632 HRM131155:HRM131168 HRM196691:HRM196704 HRM262227:HRM262240 HRM327763:HRM327776 HRM393299:HRM393312 HRM458835:HRM458848 HRM524371:HRM524384 HRM589907:HRM589920 HRM655443:HRM655456 HRM720979:HRM720992 HRM786515:HRM786528 HRM852051:HRM852064 HRM917587:HRM917600 HRM983123:HRM983136 HRY8:HRY46 IBI65619:IBI65632 IBI131155:IBI131168 IBI196691:IBI196704 IBI262227:IBI262240 IBI327763:IBI327776 IBI393299:IBI393312 IBI458835:IBI458848 IBI524371:IBI524384 IBI589907:IBI589920 IBI655443:IBI655456 IBI720979:IBI720992 IBI786515:IBI786528 IBI852051:IBI852064 IBI917587:IBI917600 IBI983123:IBI983136 IBU8:IBU46 ILE65619:ILE65632 ILE131155:ILE131168 ILE196691:ILE196704 ILE262227:ILE262240 ILE327763:ILE327776 ILE393299:ILE393312 ILE458835:ILE458848 ILE524371:ILE524384 ILE589907:ILE589920 ILE655443:ILE655456 ILE720979:ILE720992 ILE786515:ILE786528 ILE852051:ILE852064 ILE917587:ILE917600 ILE983123:ILE983136 ILQ8:ILQ46 IVA65619:IVA65632 IVA131155:IVA131168 IVA196691:IVA196704 IVA262227:IVA262240 IVA327763:IVA327776 IVA393299:IVA393312 IVA458835:IVA458848 IVA524371:IVA524384 IVA589907:IVA589920 IVA655443:IVA655456 IVA720979:IVA720992 IVA786515:IVA786528 IVA852051:IVA852064 IVA917587:IVA917600 IVA983123:IVA983136 IVM8:IVM46 JEW65619:JEW65632 JEW131155:JEW131168 JEW196691:JEW196704 JEW262227:JEW262240 JEW327763:JEW327776 JEW393299:JEW393312 JEW458835:JEW458848 JEW524371:JEW524384 JEW589907:JEW589920 JEW655443:JEW655456 JEW720979:JEW720992 JEW786515:JEW786528 JEW852051:JEW852064 JEW917587:JEW917600 JEW983123:JEW983136 JFI8:JFI46 JOS65619:JOS65632 JOS131155:JOS131168 JOS196691:JOS196704 JOS262227:JOS262240 JOS327763:JOS327776 JOS393299:JOS393312 JOS458835:JOS458848 JOS524371:JOS524384 JOS589907:JOS589920 JOS655443:JOS655456 JOS720979:JOS720992 JOS786515:JOS786528 JOS852051:JOS852064 JOS917587:JOS917600 JOS983123:JOS983136 JPE8:JPE46 JYO65619:JYO65632 JYO131155:JYO131168 JYO196691:JYO196704 JYO262227:JYO262240 JYO327763:JYO327776 JYO393299:JYO393312 JYO458835:JYO458848 JYO524371:JYO524384 JYO589907:JYO589920 JYO655443:JYO655456 JYO720979:JYO720992 JYO786515:JYO786528 JYO852051:JYO852064 JYO917587:JYO917600 JYO983123:JYO983136 JZA8:JZA46 KIK65619:KIK65632 KIK131155:KIK131168 KIK196691:KIK196704 KIK262227:KIK262240 KIK327763:KIK327776 KIK393299:KIK393312 KIK458835:KIK458848 KIK524371:KIK524384 KIK589907:KIK589920 KIK655443:KIK655456 KIK720979:KIK720992 KIK786515:KIK786528 KIK852051:KIK852064 KIK917587:KIK917600 KIK983123:KIK983136 KIW8:KIW46 KSG65619:KSG65632 KSG131155:KSG131168 KSG196691:KSG196704 KSG262227:KSG262240 KSG327763:KSG327776 KSG393299:KSG393312 KSG458835:KSG458848 KSG524371:KSG524384 KSG589907:KSG589920 KSG655443:KSG655456 KSG720979:KSG720992 KSG786515:KSG786528 KSG852051:KSG852064 KSG917587:KSG917600 KSG983123:KSG983136 KSS8:KSS46 LCC65619:LCC65632 LCC131155:LCC131168 LCC196691:LCC196704 LCC262227:LCC262240 LCC327763:LCC327776 LCC393299:LCC393312 LCC458835:LCC458848 LCC524371:LCC524384 LCC589907:LCC589920 LCC655443:LCC655456 LCC720979:LCC720992 LCC786515:LCC786528 LCC852051:LCC852064 LCC917587:LCC917600 LCC983123:LCC983136 LCO8:LCO46 LLY65619:LLY65632 LLY131155:LLY131168 LLY196691:LLY196704 LLY262227:LLY262240 LLY327763:LLY327776 LLY393299:LLY393312 LLY458835:LLY458848 LLY524371:LLY524384 LLY589907:LLY589920 LLY655443:LLY655456 LLY720979:LLY720992 LLY786515:LLY786528 LLY852051:LLY852064 LLY917587:LLY917600 LLY983123:LLY983136 LMK8:LMK46 LVU65619:LVU65632 LVU131155:LVU131168 LVU196691:LVU196704 LVU262227:LVU262240 LVU327763:LVU327776 LVU393299:LVU393312 LVU458835:LVU458848 LVU524371:LVU524384 LVU589907:LVU589920 LVU655443:LVU655456 LVU720979:LVU720992 LVU786515:LVU786528 LVU852051:LVU852064 LVU917587:LVU917600 LVU983123:LVU983136 LWG8:LWG46 MFQ65619:MFQ65632 MFQ131155:MFQ131168 MFQ196691:MFQ196704 MFQ262227:MFQ262240 MFQ327763:MFQ327776 MFQ393299:MFQ393312 MFQ458835:MFQ458848 MFQ524371:MFQ524384 MFQ589907:MFQ589920 MFQ655443:MFQ655456 MFQ720979:MFQ720992 MFQ786515:MFQ786528 MFQ852051:MFQ852064 MFQ917587:MFQ917600 MFQ983123:MFQ983136 MGC8:MGC46 MPM65619:MPM65632 MPM131155:MPM131168 MPM196691:MPM196704 MPM262227:MPM262240 MPM327763:MPM327776 MPM393299:MPM393312 MPM458835:MPM458848 MPM524371:MPM524384 MPM589907:MPM589920 MPM655443:MPM655456 MPM720979:MPM720992 MPM786515:MPM786528 MPM852051:MPM852064 MPM917587:MPM917600 MPM983123:MPM983136 MPY8:MPY46 MZI65619:MZI65632 MZI131155:MZI131168 MZI196691:MZI196704 MZI262227:MZI262240 MZI327763:MZI327776 MZI393299:MZI393312 MZI458835:MZI458848 MZI524371:MZI524384 MZI589907:MZI589920 MZI655443:MZI655456 MZI720979:MZI720992 MZI786515:MZI786528 MZI852051:MZI852064 MZI917587:MZI917600 MZI983123:MZI983136 MZU8:MZU46 NJE65619:NJE65632 NJE131155:NJE131168 NJE196691:NJE196704 NJE262227:NJE262240 NJE327763:NJE327776 NJE393299:NJE393312 NJE458835:NJE458848 NJE524371:NJE524384 NJE589907:NJE589920 NJE655443:NJE655456 NJE720979:NJE720992 NJE786515:NJE786528 NJE852051:NJE852064 NJE917587:NJE917600 NJE983123:NJE983136 NJQ8:NJQ46 NTA65619:NTA65632 NTA131155:NTA131168 NTA196691:NTA196704 NTA262227:NTA262240 NTA327763:NTA327776 NTA393299:NTA393312 NTA458835:NTA458848 NTA524371:NTA524384 NTA589907:NTA589920 NTA655443:NTA655456 NTA720979:NTA720992 NTA786515:NTA786528 NTA852051:NTA852064 NTA917587:NTA917600 NTA983123:NTA983136 NTM8:NTM46 OCW65619:OCW65632 OCW131155:OCW131168 OCW196691:OCW196704 OCW262227:OCW262240 OCW327763:OCW327776 OCW393299:OCW393312 OCW458835:OCW458848 OCW524371:OCW524384 OCW589907:OCW589920 OCW655443:OCW655456 OCW720979:OCW720992 OCW786515:OCW786528 OCW852051:OCW852064 OCW917587:OCW917600 OCW983123:OCW983136 ODI8:ODI46 OMS65619:OMS65632 OMS131155:OMS131168 OMS196691:OMS196704 OMS262227:OMS262240 OMS327763:OMS327776 OMS393299:OMS393312 OMS458835:OMS458848 OMS524371:OMS524384 OMS589907:OMS589920 OMS655443:OMS655456 OMS720979:OMS720992 OMS786515:OMS786528 OMS852051:OMS852064 OMS917587:OMS917600 OMS983123:OMS983136 ONE8:ONE46 OWO65619:OWO65632 OWO131155:OWO131168 OWO196691:OWO196704 OWO262227:OWO262240 OWO327763:OWO327776 OWO393299:OWO393312 OWO458835:OWO458848 OWO524371:OWO524384 OWO589907:OWO589920 OWO655443:OWO655456 OWO720979:OWO720992 OWO786515:OWO786528 OWO852051:OWO852064 OWO917587:OWO917600 OWO983123:OWO983136 OXA8:OXA46 PGK65619:PGK65632 PGK131155:PGK131168 PGK196691:PGK196704 PGK262227:PGK262240 PGK327763:PGK327776 PGK393299:PGK393312 PGK458835:PGK458848 PGK524371:PGK524384 PGK589907:PGK589920 PGK655443:PGK655456 PGK720979:PGK720992 PGK786515:PGK786528 PGK852051:PGK852064 PGK917587:PGK917600 PGK983123:PGK983136 PGW8:PGW46 PQG65619:PQG65632 PQG131155:PQG131168 PQG196691:PQG196704 PQG262227:PQG262240 PQG327763:PQG327776 PQG393299:PQG393312 PQG458835:PQG458848 PQG524371:PQG524384 PQG589907:PQG589920 PQG655443:PQG655456 PQG720979:PQG720992 PQG786515:PQG786528 PQG852051:PQG852064 PQG917587:PQG917600 PQG983123:PQG983136 PQS8:PQS46 QAC65619:QAC65632 QAC131155:QAC131168 QAC196691:QAC196704 QAC262227:QAC262240 QAC327763:QAC327776 QAC393299:QAC393312 QAC458835:QAC458848 QAC524371:QAC524384 QAC589907:QAC589920 QAC655443:QAC655456 QAC720979:QAC720992 QAC786515:QAC786528 QAC852051:QAC852064 QAC917587:QAC917600 QAC983123:QAC983136 QAO8:QAO46 QJY65619:QJY65632 QJY131155:QJY131168 QJY196691:QJY196704 QJY262227:QJY262240 QJY327763:QJY327776 QJY393299:QJY393312 QJY458835:QJY458848 QJY524371:QJY524384 QJY589907:QJY589920 QJY655443:QJY655456 QJY720979:QJY720992 QJY786515:QJY786528 QJY852051:QJY852064 QJY917587:QJY917600 QJY983123:QJY983136 QKK8:QKK46 QTU65619:QTU65632 QTU131155:QTU131168 QTU196691:QTU196704 QTU262227:QTU262240 QTU327763:QTU327776 QTU393299:QTU393312 QTU458835:QTU458848 QTU524371:QTU524384 QTU589907:QTU589920 QTU655443:QTU655456 QTU720979:QTU720992 QTU786515:QTU786528 QTU852051:QTU852064 QTU917587:QTU917600 QTU983123:QTU983136 QUG8:QUG46 RDQ65619:RDQ65632 RDQ131155:RDQ131168 RDQ196691:RDQ196704 RDQ262227:RDQ262240 RDQ327763:RDQ327776 RDQ393299:RDQ393312 RDQ458835:RDQ458848 RDQ524371:RDQ524384 RDQ589907:RDQ589920 RDQ655443:RDQ655456 RDQ720979:RDQ720992 RDQ786515:RDQ786528 RDQ852051:RDQ852064 RDQ917587:RDQ917600 RDQ983123:RDQ983136 REC8:REC46 RNM65619:RNM65632 RNM131155:RNM131168 RNM196691:RNM196704 RNM262227:RNM262240 RNM327763:RNM327776 RNM393299:RNM393312 RNM458835:RNM458848 RNM524371:RNM524384 RNM589907:RNM589920 RNM655443:RNM655456 RNM720979:RNM720992 RNM786515:RNM786528 RNM852051:RNM852064 RNM917587:RNM917600 RNM983123:RNM983136 RNY8:RNY46 RXI65619:RXI65632 RXI131155:RXI131168 RXI196691:RXI196704 RXI262227:RXI262240 RXI327763:RXI327776 RXI393299:RXI393312 RXI458835:RXI458848 RXI524371:RXI524384 RXI589907:RXI589920 RXI655443:RXI655456 RXI720979:RXI720992 RXI786515:RXI786528 RXI852051:RXI852064 RXI917587:RXI917600 RXI983123:RXI983136 RXU8:RXU46 SHE65619:SHE65632 SHE131155:SHE131168 SHE196691:SHE196704 SHE262227:SHE262240 SHE327763:SHE327776 SHE393299:SHE393312 SHE458835:SHE458848 SHE524371:SHE524384 SHE589907:SHE589920 SHE655443:SHE655456 SHE720979:SHE720992 SHE786515:SHE786528 SHE852051:SHE852064 SHE917587:SHE917600 SHE983123:SHE983136 SHQ8:SHQ46 SRA65619:SRA65632 SRA131155:SRA131168 SRA196691:SRA196704 SRA262227:SRA262240 SRA327763:SRA327776 SRA393299:SRA393312 SRA458835:SRA458848 SRA524371:SRA524384 SRA589907:SRA589920 SRA655443:SRA655456 SRA720979:SRA720992 SRA786515:SRA786528 SRA852051:SRA852064 SRA917587:SRA917600 SRA983123:SRA983136 SRM8:SRM46 TAW65619:TAW65632 TAW131155:TAW131168 TAW196691:TAW196704 TAW262227:TAW262240 TAW327763:TAW327776 TAW393299:TAW393312 TAW458835:TAW458848 TAW524371:TAW524384 TAW589907:TAW589920 TAW655443:TAW655456 TAW720979:TAW720992 TAW786515:TAW786528 TAW852051:TAW852064 TAW917587:TAW917600 TAW983123:TAW983136 TBI8:TBI46 TKS65619:TKS65632 TKS131155:TKS131168 TKS196691:TKS196704 TKS262227:TKS262240 TKS327763:TKS327776 TKS393299:TKS393312 TKS458835:TKS458848 TKS524371:TKS524384 TKS589907:TKS589920 TKS655443:TKS655456 TKS720979:TKS720992 TKS786515:TKS786528 TKS852051:TKS852064 TKS917587:TKS917600 TKS983123:TKS983136 TLE8:TLE46 TUO65619:TUO65632 TUO131155:TUO131168 TUO196691:TUO196704 TUO262227:TUO262240 TUO327763:TUO327776 TUO393299:TUO393312 TUO458835:TUO458848 TUO524371:TUO524384 TUO589907:TUO589920 TUO655443:TUO655456 TUO720979:TUO720992 TUO786515:TUO786528 TUO852051:TUO852064 TUO917587:TUO917600 TUO983123:TUO983136 TVA8:TVA46 UEK65619:UEK65632 UEK131155:UEK131168 UEK196691:UEK196704 UEK262227:UEK262240 UEK327763:UEK327776 UEK393299:UEK393312 UEK458835:UEK458848 UEK524371:UEK524384 UEK589907:UEK589920 UEK655443:UEK655456 UEK720979:UEK720992 UEK786515:UEK786528 UEK852051:UEK852064 UEK917587:UEK917600 UEK983123:UEK983136 UEW8:UEW46 UOG65619:UOG65632 UOG131155:UOG131168 UOG196691:UOG196704 UOG262227:UOG262240 UOG327763:UOG327776 UOG393299:UOG393312 UOG458835:UOG458848 UOG524371:UOG524384 UOG589907:UOG589920 UOG655443:UOG655456 UOG720979:UOG720992 UOG786515:UOG786528 UOG852051:UOG852064 UOG917587:UOG917600 UOG983123:UOG983136 UOS8:UOS46 UYC65619:UYC65632 UYC131155:UYC131168 UYC196691:UYC196704 UYC262227:UYC262240 UYC327763:UYC327776 UYC393299:UYC393312 UYC458835:UYC458848 UYC524371:UYC524384 UYC589907:UYC589920 UYC655443:UYC655456 UYC720979:UYC720992 UYC786515:UYC786528 UYC852051:UYC852064 UYC917587:UYC917600 UYC983123:UYC983136 UYO8:UYO46 VHY65619:VHY65632 VHY131155:VHY131168 VHY196691:VHY196704 VHY262227:VHY262240 VHY327763:VHY327776 VHY393299:VHY393312 VHY458835:VHY458848 VHY524371:VHY524384 VHY589907:VHY589920 VHY655443:VHY655456 VHY720979:VHY720992 VHY786515:VHY786528 VHY852051:VHY852064 VHY917587:VHY917600 VHY983123:VHY983136 VIK8:VIK46 VRU65619:VRU65632 VRU131155:VRU131168 VRU196691:VRU196704 VRU262227:VRU262240 VRU327763:VRU327776 VRU393299:VRU393312 VRU458835:VRU458848 VRU524371:VRU524384 VRU589907:VRU589920 VRU655443:VRU655456 VRU720979:VRU720992 VRU786515:VRU786528 VRU852051:VRU852064 VRU917587:VRU917600 VRU983123:VRU983136 VSG8:VSG46 WBQ65619:WBQ65632 WBQ131155:WBQ131168 WBQ196691:WBQ196704 WBQ262227:WBQ262240 WBQ327763:WBQ327776 WBQ393299:WBQ393312 WBQ458835:WBQ458848 WBQ524371:WBQ524384 WBQ589907:WBQ589920 WBQ655443:WBQ655456 WBQ720979:WBQ720992 WBQ786515:WBQ786528 WBQ852051:WBQ852064 WBQ917587:WBQ917600 WBQ983123:WBQ983136 WCC8:WCC46 WLM65619:WLM65632 WLM131155:WLM131168 WLM196691:WLM196704 WLM262227:WLM262240 WLM327763:WLM327776 WLM393299:WLM393312 WLM458835:WLM458848 WLM524371:WLM524384 WLM589907:WLM589920 WLM655443:WLM655456 WLM720979:WLM720992 WLM786515:WLM786528 WLM852051:WLM852064 WLM917587:WLM917600 WLM983123:WLM983136 WLY8:WLY46 WVI65619:WVI65632 WVI131155:WVI131168 WVI196691:WVI196704 WVI262227:WVI262240 WVI327763:WVI327776 WVI393299:WVI393312 WVI458835:WVI458848 WVI524371:WVI524384 WVI589907:WVI589920 WVI655443:WVI655456 WVI720979:WVI720992 WVI786515:WVI786528 WVI852051:WVI852064 WVI917587:WVI917600 WVI983123:WVI983136 WVU8:WVU46">
      <formula1>"项目经理,开发工程师,产品经理,策划工程师,需求分析师,配置管理员,质量保证工程师,UI及美工,3D建模工程师,架构师,测试工程师,其他"</formula1>
    </dataValidation>
    <dataValidation allowBlank="1" showInputMessage="1" showErrorMessage="1" prompt="估算规模是“开发工作量估算”sheet中列出的需求项总数。" sqref="K3:K4 K65614:K65615 K131150:K131151 K196686:K196687 K262222:K262223 K327758:K327759 K393294:K393295 K458830:K458831 K524366:K524367 K589902:K589903 K655438:K655439 K720974:K720975 K786510:K786511 K852046:K852047 K917582:K917583 K983118:K983119 JE3:JE4 JG65614:JG65615 JG131150:JG131151 JG196686:JG196687 JG262222:JG262223 JG327758:JG327759 JG393294:JG393295 JG458830:JG458831 JG524366:JG524367 JG589902:JG589903 JG655438:JG655439 JG720974:JG720975 JG786510:JG786511 JG852046:JG852047 JG917582:JG917583 JG983118:JG983119 TA3:TA4 TC65614:TC65615 TC131150:TC131151 TC196686:TC196687 TC262222:TC262223 TC327758:TC327759 TC393294:TC393295 TC458830:TC458831 TC524366:TC524367 TC589902:TC589903 TC655438:TC655439 TC720974:TC720975 TC786510:TC786511 TC852046:TC852047 TC917582:TC917583 TC983118:TC983119 ACW3:ACW4 ACY65614:ACY65615 ACY131150:ACY131151 ACY196686:ACY196687 ACY262222:ACY262223 ACY327758:ACY327759 ACY393294:ACY393295 ACY458830:ACY458831 ACY524366:ACY524367 ACY589902:ACY589903 ACY655438:ACY655439 ACY720974:ACY720975 ACY786510:ACY786511 ACY852046:ACY852047 ACY917582:ACY917583 ACY983118:ACY983119 AMS3:AMS4 AMU65614:AMU65615 AMU131150:AMU131151 AMU196686:AMU196687 AMU262222:AMU262223 AMU327758:AMU327759 AMU393294:AMU393295 AMU458830:AMU458831 AMU524366:AMU524367 AMU589902:AMU589903 AMU655438:AMU655439 AMU720974:AMU720975 AMU786510:AMU786511 AMU852046:AMU852047 AMU917582:AMU917583 AMU983118:AMU983119 AWO3:AWO4 AWQ65614:AWQ65615 AWQ131150:AWQ131151 AWQ196686:AWQ196687 AWQ262222:AWQ262223 AWQ327758:AWQ327759 AWQ393294:AWQ393295 AWQ458830:AWQ458831 AWQ524366:AWQ524367 AWQ589902:AWQ589903 AWQ655438:AWQ655439 AWQ720974:AWQ720975 AWQ786510:AWQ786511 AWQ852046:AWQ852047 AWQ917582:AWQ917583 AWQ983118:AWQ983119 BGK3:BGK4 BGM65614:BGM65615 BGM131150:BGM131151 BGM196686:BGM196687 BGM262222:BGM262223 BGM327758:BGM327759 BGM393294:BGM393295 BGM458830:BGM458831 BGM524366:BGM524367 BGM589902:BGM589903 BGM655438:BGM655439 BGM720974:BGM720975 BGM786510:BGM786511 BGM852046:BGM852047 BGM917582:BGM917583 BGM983118:BGM983119 BQG3:BQG4 BQI65614:BQI65615 BQI131150:BQI131151 BQI196686:BQI196687 BQI262222:BQI262223 BQI327758:BQI327759 BQI393294:BQI393295 BQI458830:BQI458831 BQI524366:BQI524367 BQI589902:BQI589903 BQI655438:BQI655439 BQI720974:BQI720975 BQI786510:BQI786511 BQI852046:BQI852047 BQI917582:BQI917583 BQI983118:BQI983119 CAC3:CAC4 CAE65614:CAE65615 CAE131150:CAE131151 CAE196686:CAE196687 CAE262222:CAE262223 CAE327758:CAE327759 CAE393294:CAE393295 CAE458830:CAE458831 CAE524366:CAE524367 CAE589902:CAE589903 CAE655438:CAE655439 CAE720974:CAE720975 CAE786510:CAE786511 CAE852046:CAE852047 CAE917582:CAE917583 CAE983118:CAE983119 CJY3:CJY4 CKA65614:CKA65615 CKA131150:CKA131151 CKA196686:CKA196687 CKA262222:CKA262223 CKA327758:CKA327759 CKA393294:CKA393295 CKA458830:CKA458831 CKA524366:CKA524367 CKA589902:CKA589903 CKA655438:CKA655439 CKA720974:CKA720975 CKA786510:CKA786511 CKA852046:CKA852047 CKA917582:CKA917583 CKA983118:CKA983119 CTU3:CTU4 CTW65614:CTW65615 CTW131150:CTW131151 CTW196686:CTW196687 CTW262222:CTW262223 CTW327758:CTW327759 CTW393294:CTW393295 CTW458830:CTW458831 CTW524366:CTW524367 CTW589902:CTW589903 CTW655438:CTW655439 CTW720974:CTW720975 CTW786510:CTW786511 CTW852046:CTW852047 CTW917582:CTW917583 CTW983118:CTW983119 DDQ3:DDQ4 DDS65614:DDS65615 DDS131150:DDS131151 DDS196686:DDS196687 DDS262222:DDS262223 DDS327758:DDS327759 DDS393294:DDS393295 DDS458830:DDS458831 DDS524366:DDS524367 DDS589902:DDS589903 DDS655438:DDS655439 DDS720974:DDS720975 DDS786510:DDS786511 DDS852046:DDS852047 DDS917582:DDS917583 DDS983118:DDS983119 DNM3:DNM4 DNO65614:DNO65615 DNO131150:DNO131151 DNO196686:DNO196687 DNO262222:DNO262223 DNO327758:DNO327759 DNO393294:DNO393295 DNO458830:DNO458831 DNO524366:DNO524367 DNO589902:DNO589903 DNO655438:DNO655439 DNO720974:DNO720975 DNO786510:DNO786511 DNO852046:DNO852047 DNO917582:DNO917583 DNO983118:DNO983119 DXI3:DXI4 DXK65614:DXK65615 DXK131150:DXK131151 DXK196686:DXK196687 DXK262222:DXK262223 DXK327758:DXK327759 DXK393294:DXK393295 DXK458830:DXK458831 DXK524366:DXK524367 DXK589902:DXK589903 DXK655438:DXK655439 DXK720974:DXK720975 DXK786510:DXK786511 DXK852046:DXK852047 DXK917582:DXK917583 DXK983118:DXK983119 EHE3:EHE4 EHG65614:EHG65615 EHG131150:EHG131151 EHG196686:EHG196687 EHG262222:EHG262223 EHG327758:EHG327759 EHG393294:EHG393295 EHG458830:EHG458831 EHG524366:EHG524367 EHG589902:EHG589903 EHG655438:EHG655439 EHG720974:EHG720975 EHG786510:EHG786511 EHG852046:EHG852047 EHG917582:EHG917583 EHG983118:EHG983119 ERA3:ERA4 ERC65614:ERC65615 ERC131150:ERC131151 ERC196686:ERC196687 ERC262222:ERC262223 ERC327758:ERC327759 ERC393294:ERC393295 ERC458830:ERC458831 ERC524366:ERC524367 ERC589902:ERC589903 ERC655438:ERC655439 ERC720974:ERC720975 ERC786510:ERC786511 ERC852046:ERC852047 ERC917582:ERC917583 ERC983118:ERC983119 FAW3:FAW4 FAY65614:FAY65615 FAY131150:FAY131151 FAY196686:FAY196687 FAY262222:FAY262223 FAY327758:FAY327759 FAY393294:FAY393295 FAY458830:FAY458831 FAY524366:FAY524367 FAY589902:FAY589903 FAY655438:FAY655439 FAY720974:FAY720975 FAY786510:FAY786511 FAY852046:FAY852047 FAY917582:FAY917583 FAY983118:FAY983119 FKS3:FKS4 FKU65614:FKU65615 FKU131150:FKU131151 FKU196686:FKU196687 FKU262222:FKU262223 FKU327758:FKU327759 FKU393294:FKU393295 FKU458830:FKU458831 FKU524366:FKU524367 FKU589902:FKU589903 FKU655438:FKU655439 FKU720974:FKU720975 FKU786510:FKU786511 FKU852046:FKU852047 FKU917582:FKU917583 FKU983118:FKU983119 FUO3:FUO4 FUQ65614:FUQ65615 FUQ131150:FUQ131151 FUQ196686:FUQ196687 FUQ262222:FUQ262223 FUQ327758:FUQ327759 FUQ393294:FUQ393295 FUQ458830:FUQ458831 FUQ524366:FUQ524367 FUQ589902:FUQ589903 FUQ655438:FUQ655439 FUQ720974:FUQ720975 FUQ786510:FUQ786511 FUQ852046:FUQ852047 FUQ917582:FUQ917583 FUQ983118:FUQ983119 GEK3:GEK4 GEM65614:GEM65615 GEM131150:GEM131151 GEM196686:GEM196687 GEM262222:GEM262223 GEM327758:GEM327759 GEM393294:GEM393295 GEM458830:GEM458831 GEM524366:GEM524367 GEM589902:GEM589903 GEM655438:GEM655439 GEM720974:GEM720975 GEM786510:GEM786511 GEM852046:GEM852047 GEM917582:GEM917583 GEM983118:GEM983119 GOG3:GOG4 GOI65614:GOI65615 GOI131150:GOI131151 GOI196686:GOI196687 GOI262222:GOI262223 GOI327758:GOI327759 GOI393294:GOI393295 GOI458830:GOI458831 GOI524366:GOI524367 GOI589902:GOI589903 GOI655438:GOI655439 GOI720974:GOI720975 GOI786510:GOI786511 GOI852046:GOI852047 GOI917582:GOI917583 GOI983118:GOI983119 GYC3:GYC4 GYE65614:GYE65615 GYE131150:GYE131151 GYE196686:GYE196687 GYE262222:GYE262223 GYE327758:GYE327759 GYE393294:GYE393295 GYE458830:GYE458831 GYE524366:GYE524367 GYE589902:GYE589903 GYE655438:GYE655439 GYE720974:GYE720975 GYE786510:GYE786511 GYE852046:GYE852047 GYE917582:GYE917583 GYE983118:GYE983119 HHY3:HHY4 HIA65614:HIA65615 HIA131150:HIA131151 HIA196686:HIA196687 HIA262222:HIA262223 HIA327758:HIA327759 HIA393294:HIA393295 HIA458830:HIA458831 HIA524366:HIA524367 HIA589902:HIA589903 HIA655438:HIA655439 HIA720974:HIA720975 HIA786510:HIA786511 HIA852046:HIA852047 HIA917582:HIA917583 HIA983118:HIA983119 HRU3:HRU4 HRW65614:HRW65615 HRW131150:HRW131151 HRW196686:HRW196687 HRW262222:HRW262223 HRW327758:HRW327759 HRW393294:HRW393295 HRW458830:HRW458831 HRW524366:HRW524367 HRW589902:HRW589903 HRW655438:HRW655439 HRW720974:HRW720975 HRW786510:HRW786511 HRW852046:HRW852047 HRW917582:HRW917583 HRW983118:HRW983119 IBQ3:IBQ4 IBS65614:IBS65615 IBS131150:IBS131151 IBS196686:IBS196687 IBS262222:IBS262223 IBS327758:IBS327759 IBS393294:IBS393295 IBS458830:IBS458831 IBS524366:IBS524367 IBS589902:IBS589903 IBS655438:IBS655439 IBS720974:IBS720975 IBS786510:IBS786511 IBS852046:IBS852047 IBS917582:IBS917583 IBS983118:IBS983119 ILM3:ILM4 ILO65614:ILO65615 ILO131150:ILO131151 ILO196686:ILO196687 ILO262222:ILO262223 ILO327758:ILO327759 ILO393294:ILO393295 ILO458830:ILO458831 ILO524366:ILO524367 ILO589902:ILO589903 ILO655438:ILO655439 ILO720974:ILO720975 ILO786510:ILO786511 ILO852046:ILO852047 ILO917582:ILO917583 ILO983118:ILO983119 IVI3:IVI4 IVK65614:IVK65615 IVK131150:IVK131151 IVK196686:IVK196687 IVK262222:IVK262223 IVK327758:IVK327759 IVK393294:IVK393295 IVK458830:IVK458831 IVK524366:IVK524367 IVK589902:IVK589903 IVK655438:IVK655439 IVK720974:IVK720975 IVK786510:IVK786511 IVK852046:IVK852047 IVK917582:IVK917583 IVK983118:IVK983119 JFE3:JFE4 JFG65614:JFG65615 JFG131150:JFG131151 JFG196686:JFG196687 JFG262222:JFG262223 JFG327758:JFG327759 JFG393294:JFG393295 JFG458830:JFG458831 JFG524366:JFG524367 JFG589902:JFG589903 JFG655438:JFG655439 JFG720974:JFG720975 JFG786510:JFG786511 JFG852046:JFG852047 JFG917582:JFG917583 JFG983118:JFG983119 JPA3:JPA4 JPC65614:JPC65615 JPC131150:JPC131151 JPC196686:JPC196687 JPC262222:JPC262223 JPC327758:JPC327759 JPC393294:JPC393295 JPC458830:JPC458831 JPC524366:JPC524367 JPC589902:JPC589903 JPC655438:JPC655439 JPC720974:JPC720975 JPC786510:JPC786511 JPC852046:JPC852047 JPC917582:JPC917583 JPC983118:JPC983119 JYW3:JYW4 JYY65614:JYY65615 JYY131150:JYY131151 JYY196686:JYY196687 JYY262222:JYY262223 JYY327758:JYY327759 JYY393294:JYY393295 JYY458830:JYY458831 JYY524366:JYY524367 JYY589902:JYY589903 JYY655438:JYY655439 JYY720974:JYY720975 JYY786510:JYY786511 JYY852046:JYY852047 JYY917582:JYY917583 JYY983118:JYY983119 KIS3:KIS4 KIU65614:KIU65615 KIU131150:KIU131151 KIU196686:KIU196687 KIU262222:KIU262223 KIU327758:KIU327759 KIU393294:KIU393295 KIU458830:KIU458831 KIU524366:KIU524367 KIU589902:KIU589903 KIU655438:KIU655439 KIU720974:KIU720975 KIU786510:KIU786511 KIU852046:KIU852047 KIU917582:KIU917583 KIU983118:KIU983119 KSO3:KSO4 KSQ65614:KSQ65615 KSQ131150:KSQ131151 KSQ196686:KSQ196687 KSQ262222:KSQ262223 KSQ327758:KSQ327759 KSQ393294:KSQ393295 KSQ458830:KSQ458831 KSQ524366:KSQ524367 KSQ589902:KSQ589903 KSQ655438:KSQ655439 KSQ720974:KSQ720975 KSQ786510:KSQ786511 KSQ852046:KSQ852047 KSQ917582:KSQ917583 KSQ983118:KSQ983119 LCK3:LCK4 LCM65614:LCM65615 LCM131150:LCM131151 LCM196686:LCM196687 LCM262222:LCM262223 LCM327758:LCM327759 LCM393294:LCM393295 LCM458830:LCM458831 LCM524366:LCM524367 LCM589902:LCM589903 LCM655438:LCM655439 LCM720974:LCM720975 LCM786510:LCM786511 LCM852046:LCM852047 LCM917582:LCM917583 LCM983118:LCM983119 LMG3:LMG4 LMI65614:LMI65615 LMI131150:LMI131151 LMI196686:LMI196687 LMI262222:LMI262223 LMI327758:LMI327759 LMI393294:LMI393295 LMI458830:LMI458831 LMI524366:LMI524367 LMI589902:LMI589903 LMI655438:LMI655439 LMI720974:LMI720975 LMI786510:LMI786511 LMI852046:LMI852047 LMI917582:LMI917583 LMI983118:LMI983119 LWC3:LWC4 LWE65614:LWE65615 LWE131150:LWE131151 LWE196686:LWE196687 LWE262222:LWE262223 LWE327758:LWE327759 LWE393294:LWE393295 LWE458830:LWE458831 LWE524366:LWE524367 LWE589902:LWE589903 LWE655438:LWE655439 LWE720974:LWE720975 LWE786510:LWE786511 LWE852046:LWE852047 LWE917582:LWE917583 LWE983118:LWE983119 MFY3:MFY4 MGA65614:MGA65615 MGA131150:MGA131151 MGA196686:MGA196687 MGA262222:MGA262223 MGA327758:MGA327759 MGA393294:MGA393295 MGA458830:MGA458831 MGA524366:MGA524367 MGA589902:MGA589903 MGA655438:MGA655439 MGA720974:MGA720975 MGA786510:MGA786511 MGA852046:MGA852047 MGA917582:MGA917583 MGA983118:MGA983119 MPU3:MPU4 MPW65614:MPW65615 MPW131150:MPW131151 MPW196686:MPW196687 MPW262222:MPW262223 MPW327758:MPW327759 MPW393294:MPW393295 MPW458830:MPW458831 MPW524366:MPW524367 MPW589902:MPW589903 MPW655438:MPW655439 MPW720974:MPW720975 MPW786510:MPW786511 MPW852046:MPW852047 MPW917582:MPW917583 MPW983118:MPW983119 MZQ3:MZQ4 MZS65614:MZS65615 MZS131150:MZS131151 MZS196686:MZS196687 MZS262222:MZS262223 MZS327758:MZS327759 MZS393294:MZS393295 MZS458830:MZS458831 MZS524366:MZS524367 MZS589902:MZS589903 MZS655438:MZS655439 MZS720974:MZS720975 MZS786510:MZS786511 MZS852046:MZS852047 MZS917582:MZS917583 MZS983118:MZS983119 NJM3:NJM4 NJO65614:NJO65615 NJO131150:NJO131151 NJO196686:NJO196687 NJO262222:NJO262223 NJO327758:NJO327759 NJO393294:NJO393295 NJO458830:NJO458831 NJO524366:NJO524367 NJO589902:NJO589903 NJO655438:NJO655439 NJO720974:NJO720975 NJO786510:NJO786511 NJO852046:NJO852047 NJO917582:NJO917583 NJO983118:NJO983119 NTI3:NTI4 NTK65614:NTK65615 NTK131150:NTK131151 NTK196686:NTK196687 NTK262222:NTK262223 NTK327758:NTK327759 NTK393294:NTK393295 NTK458830:NTK458831 NTK524366:NTK524367 NTK589902:NTK589903 NTK655438:NTK655439 NTK720974:NTK720975 NTK786510:NTK786511 NTK852046:NTK852047 NTK917582:NTK917583 NTK983118:NTK983119 ODE3:ODE4 ODG65614:ODG65615 ODG131150:ODG131151 ODG196686:ODG196687 ODG262222:ODG262223 ODG327758:ODG327759 ODG393294:ODG393295 ODG458830:ODG458831 ODG524366:ODG524367 ODG589902:ODG589903 ODG655438:ODG655439 ODG720974:ODG720975 ODG786510:ODG786511 ODG852046:ODG852047 ODG917582:ODG917583 ODG983118:ODG983119 ONA3:ONA4 ONC65614:ONC65615 ONC131150:ONC131151 ONC196686:ONC196687 ONC262222:ONC262223 ONC327758:ONC327759 ONC393294:ONC393295 ONC458830:ONC458831 ONC524366:ONC524367 ONC589902:ONC589903 ONC655438:ONC655439 ONC720974:ONC720975 ONC786510:ONC786511 ONC852046:ONC852047 ONC917582:ONC917583 ONC983118:ONC983119 OWW3:OWW4 OWY65614:OWY65615 OWY131150:OWY131151 OWY196686:OWY196687 OWY262222:OWY262223 OWY327758:OWY327759 OWY393294:OWY393295 OWY458830:OWY458831 OWY524366:OWY524367 OWY589902:OWY589903 OWY655438:OWY655439 OWY720974:OWY720975 OWY786510:OWY786511 OWY852046:OWY852047 OWY917582:OWY917583 OWY983118:OWY983119 PGS3:PGS4 PGU65614:PGU65615 PGU131150:PGU131151 PGU196686:PGU196687 PGU262222:PGU262223 PGU327758:PGU327759 PGU393294:PGU393295 PGU458830:PGU458831 PGU524366:PGU524367 PGU589902:PGU589903 PGU655438:PGU655439 PGU720974:PGU720975 PGU786510:PGU786511 PGU852046:PGU852047 PGU917582:PGU917583 PGU983118:PGU983119 PQO3:PQO4 PQQ65614:PQQ65615 PQQ131150:PQQ131151 PQQ196686:PQQ196687 PQQ262222:PQQ262223 PQQ327758:PQQ327759 PQQ393294:PQQ393295 PQQ458830:PQQ458831 PQQ524366:PQQ524367 PQQ589902:PQQ589903 PQQ655438:PQQ655439 PQQ720974:PQQ720975 PQQ786510:PQQ786511 PQQ852046:PQQ852047 PQQ917582:PQQ917583 PQQ983118:PQQ983119 QAK3:QAK4 QAM65614:QAM65615 QAM131150:QAM131151 QAM196686:QAM196687 QAM262222:QAM262223 QAM327758:QAM327759 QAM393294:QAM393295 QAM458830:QAM458831 QAM524366:QAM524367 QAM589902:QAM589903 QAM655438:QAM655439 QAM720974:QAM720975 QAM786510:QAM786511 QAM852046:QAM852047 QAM917582:QAM917583 QAM983118:QAM983119 QKG3:QKG4 QKI65614:QKI65615 QKI131150:QKI131151 QKI196686:QKI196687 QKI262222:QKI262223 QKI327758:QKI327759 QKI393294:QKI393295 QKI458830:QKI458831 QKI524366:QKI524367 QKI589902:QKI589903 QKI655438:QKI655439 QKI720974:QKI720975 QKI786510:QKI786511 QKI852046:QKI852047 QKI917582:QKI917583 QKI983118:QKI983119 QUC3:QUC4 QUE65614:QUE65615 QUE131150:QUE131151 QUE196686:QUE196687 QUE262222:QUE262223 QUE327758:QUE327759 QUE393294:QUE393295 QUE458830:QUE458831 QUE524366:QUE524367 QUE589902:QUE589903 QUE655438:QUE655439 QUE720974:QUE720975 QUE786510:QUE786511 QUE852046:QUE852047 QUE917582:QUE917583 QUE983118:QUE983119 RDY3:RDY4 REA65614:REA65615 REA131150:REA131151 REA196686:REA196687 REA262222:REA262223 REA327758:REA327759 REA393294:REA393295 REA458830:REA458831 REA524366:REA524367 REA589902:REA589903 REA655438:REA655439 REA720974:REA720975 REA786510:REA786511 REA852046:REA852047 REA917582:REA917583 REA983118:REA983119 RNU3:RNU4 RNW65614:RNW65615 RNW131150:RNW131151 RNW196686:RNW196687 RNW262222:RNW262223 RNW327758:RNW327759 RNW393294:RNW393295 RNW458830:RNW458831 RNW524366:RNW524367 RNW589902:RNW589903 RNW655438:RNW655439 RNW720974:RNW720975 RNW786510:RNW786511 RNW852046:RNW852047 RNW917582:RNW917583 RNW983118:RNW983119 RXQ3:RXQ4 RXS65614:RXS65615 RXS131150:RXS131151 RXS196686:RXS196687 RXS262222:RXS262223 RXS327758:RXS327759 RXS393294:RXS393295 RXS458830:RXS458831 RXS524366:RXS524367 RXS589902:RXS589903 RXS655438:RXS655439 RXS720974:RXS720975 RXS786510:RXS786511 RXS852046:RXS852047 RXS917582:RXS917583 RXS983118:RXS983119 SHM3:SHM4 SHO65614:SHO65615 SHO131150:SHO131151 SHO196686:SHO196687 SHO262222:SHO262223 SHO327758:SHO327759 SHO393294:SHO393295 SHO458830:SHO458831 SHO524366:SHO524367 SHO589902:SHO589903 SHO655438:SHO655439 SHO720974:SHO720975 SHO786510:SHO786511 SHO852046:SHO852047 SHO917582:SHO917583 SHO983118:SHO983119 SRI3:SRI4 SRK65614:SRK65615 SRK131150:SRK131151 SRK196686:SRK196687 SRK262222:SRK262223 SRK327758:SRK327759 SRK393294:SRK393295 SRK458830:SRK458831 SRK524366:SRK524367 SRK589902:SRK589903 SRK655438:SRK655439 SRK720974:SRK720975 SRK786510:SRK786511 SRK852046:SRK852047 SRK917582:SRK917583 SRK983118:SRK983119 TBE3:TBE4 TBG65614:TBG65615 TBG131150:TBG131151 TBG196686:TBG196687 TBG262222:TBG262223 TBG327758:TBG327759 TBG393294:TBG393295 TBG458830:TBG458831 TBG524366:TBG524367 TBG589902:TBG589903 TBG655438:TBG655439 TBG720974:TBG720975 TBG786510:TBG786511 TBG852046:TBG852047 TBG917582:TBG917583 TBG983118:TBG983119 TLA3:TLA4 TLC65614:TLC65615 TLC131150:TLC131151 TLC196686:TLC196687 TLC262222:TLC262223 TLC327758:TLC327759 TLC393294:TLC393295 TLC458830:TLC458831 TLC524366:TLC524367 TLC589902:TLC589903 TLC655438:TLC655439 TLC720974:TLC720975 TLC786510:TLC786511 TLC852046:TLC852047 TLC917582:TLC917583 TLC983118:TLC983119 TUW3:TUW4 TUY65614:TUY65615 TUY131150:TUY131151 TUY196686:TUY196687 TUY262222:TUY262223 TUY327758:TUY327759 TUY393294:TUY393295 TUY458830:TUY458831 TUY524366:TUY524367 TUY589902:TUY589903 TUY655438:TUY655439 TUY720974:TUY720975 TUY786510:TUY786511 TUY852046:TUY852047 TUY917582:TUY917583 TUY983118:TUY983119 UES3:UES4 UEU65614:UEU65615 UEU131150:UEU131151 UEU196686:UEU196687 UEU262222:UEU262223 UEU327758:UEU327759 UEU393294:UEU393295 UEU458830:UEU458831 UEU524366:UEU524367 UEU589902:UEU589903 UEU655438:UEU655439 UEU720974:UEU720975 UEU786510:UEU786511 UEU852046:UEU852047 UEU917582:UEU917583 UEU983118:UEU983119 UOO3:UOO4 UOQ65614:UOQ65615 UOQ131150:UOQ131151 UOQ196686:UOQ196687 UOQ262222:UOQ262223 UOQ327758:UOQ327759 UOQ393294:UOQ393295 UOQ458830:UOQ458831 UOQ524366:UOQ524367 UOQ589902:UOQ589903 UOQ655438:UOQ655439 UOQ720974:UOQ720975 UOQ786510:UOQ786511 UOQ852046:UOQ852047 UOQ917582:UOQ917583 UOQ983118:UOQ983119 UYK3:UYK4 UYM65614:UYM65615 UYM131150:UYM131151 UYM196686:UYM196687 UYM262222:UYM262223 UYM327758:UYM327759 UYM393294:UYM393295 UYM458830:UYM458831 UYM524366:UYM524367 UYM589902:UYM589903 UYM655438:UYM655439 UYM720974:UYM720975 UYM786510:UYM786511 UYM852046:UYM852047 UYM917582:UYM917583 UYM983118:UYM983119 VIG3:VIG4 VII65614:VII65615 VII131150:VII131151 VII196686:VII196687 VII262222:VII262223 VII327758:VII327759 VII393294:VII393295 VII458830:VII458831 VII524366:VII524367 VII589902:VII589903 VII655438:VII655439 VII720974:VII720975 VII786510:VII786511 VII852046:VII852047 VII917582:VII917583 VII983118:VII983119 VSC3:VSC4 VSE65614:VSE65615 VSE131150:VSE131151 VSE196686:VSE196687 VSE262222:VSE262223 VSE327758:VSE327759 VSE393294:VSE393295 VSE458830:VSE458831 VSE524366:VSE524367 VSE589902:VSE589903 VSE655438:VSE655439 VSE720974:VSE720975 VSE786510:VSE786511 VSE852046:VSE852047 VSE917582:VSE917583 VSE983118:VSE983119 WBY3:WBY4 WCA65614:WCA65615 WCA131150:WCA131151 WCA196686:WCA196687 WCA262222:WCA262223 WCA327758:WCA327759 WCA393294:WCA393295 WCA458830:WCA458831 WCA524366:WCA524367 WCA589902:WCA589903 WCA655438:WCA655439 WCA720974:WCA720975 WCA786510:WCA786511 WCA852046:WCA852047 WCA917582:WCA917583 WCA983118:WCA983119 WLU3:WLU4 WLW65614:WLW65615 WLW131150:WLW131151 WLW196686:WLW196687 WLW262222:WLW262223 WLW327758:WLW327759 WLW393294:WLW393295 WLW458830:WLW458831 WLW524366:WLW524367 WLW589902:WLW589903 WLW655438:WLW655439 WLW720974:WLW720975 WLW786510:WLW786511 WLW852046:WLW852047 WLW917582:WLW917583 WLW983118:WLW983119 WVQ3:WVQ4 WVS65614:WVS65615 WVS131150:WVS131151 WVS196686:WVS196687 WVS262222:WVS262223 WVS327758:WVS327759 WVS393294:WVS393295 WVS458830:WVS458831 WVS524366:WVS524367 WVS589902:WVS589903 WVS655438:WVS655439 WVS720974:WVS720975 WVS786510:WVS786511 WVS852046:WVS852047 WVS917582:WVS917583 WVS983118:WVS983119"/>
  </dataValidations>
  <pageMargins left="0.75" right="0.75" top="1" bottom="1" header="0.5" footer="0.5"/>
  <pageSetup paperSize="9" orientation="landscape"/>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1989" r:id="rId3" name="Button 5">
              <controlPr defaultSize="0" print="0" autoPict="0" macro="[0]!Button15_Click_Member_add">
                <anchor moveWithCells="1">
                  <from>
                    <xdr:col>0</xdr:col>
                    <xdr:colOff>38100</xdr:colOff>
                    <xdr:row>46</xdr:row>
                    <xdr:rowOff>47625</xdr:rowOff>
                  </from>
                  <to>
                    <xdr:col>0</xdr:col>
                    <xdr:colOff>685800</xdr:colOff>
                    <xdr:row>47</xdr:row>
                    <xdr:rowOff>57150</xdr:rowOff>
                  </to>
                </anchor>
              </controlPr>
            </control>
          </mc:Choice>
        </mc:AlternateContent>
        <mc:AlternateContent xmlns:mc="http://schemas.openxmlformats.org/markup-compatibility/2006">
          <mc:Choice Requires="x14">
            <control shapeId="41992" r:id="rId4" name="Button 8">
              <controlPr defaultSize="0" print="0" autoPict="0" macro="[0]!Button16_Click_Member_delete">
                <anchor moveWithCells="1">
                  <from>
                    <xdr:col>0</xdr:col>
                    <xdr:colOff>742950</xdr:colOff>
                    <xdr:row>46</xdr:row>
                    <xdr:rowOff>47625</xdr:rowOff>
                  </from>
                  <to>
                    <xdr:col>0</xdr:col>
                    <xdr:colOff>1390650</xdr:colOff>
                    <xdr:row>47</xdr:row>
                    <xdr:rowOff>57150</xdr:rowOff>
                  </to>
                </anchor>
              </controlPr>
            </control>
          </mc:Choice>
        </mc:AlternateContent>
        <mc:AlternateContent xmlns:mc="http://schemas.openxmlformats.org/markup-compatibility/2006">
          <mc:Choice Requires="x14">
            <control shapeId="42008" r:id="rId5" name="Button 24">
              <controlPr defaultSize="0" print="0" autoPict="0" macro="[0]!Button17_Click_week_add">
                <anchor moveWithCells="1">
                  <from>
                    <xdr:col>37</xdr:col>
                    <xdr:colOff>209550</xdr:colOff>
                    <xdr:row>7</xdr:row>
                    <xdr:rowOff>85725</xdr:rowOff>
                  </from>
                  <to>
                    <xdr:col>38</xdr:col>
                    <xdr:colOff>238125</xdr:colOff>
                    <xdr:row>8</xdr:row>
                    <xdr:rowOff>171450</xdr:rowOff>
                  </to>
                </anchor>
              </controlPr>
            </control>
          </mc:Choice>
        </mc:AlternateContent>
        <mc:AlternateContent xmlns:mc="http://schemas.openxmlformats.org/markup-compatibility/2006">
          <mc:Choice Requires="x14">
            <control shapeId="42014" r:id="rId6" name="Button 30">
              <controlPr defaultSize="0" print="0" autoPict="0" macro="[0]!Button18_Click_week_delete">
                <anchor moveWithCells="1">
                  <from>
                    <xdr:col>37</xdr:col>
                    <xdr:colOff>200025</xdr:colOff>
                    <xdr:row>9</xdr:row>
                    <xdr:rowOff>76200</xdr:rowOff>
                  </from>
                  <to>
                    <xdr:col>38</xdr:col>
                    <xdr:colOff>238125</xdr:colOff>
                    <xdr:row>10</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sheetPr>
  <dimension ref="A1:K46"/>
  <sheetViews>
    <sheetView topLeftCell="A16" workbookViewId="0">
      <selection activeCell="N38" sqref="N38"/>
    </sheetView>
  </sheetViews>
  <sheetFormatPr defaultColWidth="9" defaultRowHeight="13.5"/>
  <cols>
    <col min="3" max="3" width="10.625" customWidth="1"/>
  </cols>
  <sheetData>
    <row r="1" spans="1:11">
      <c r="A1" s="998" t="s">
        <v>846</v>
      </c>
      <c r="B1" s="998"/>
      <c r="C1" s="998"/>
      <c r="D1" s="998"/>
      <c r="E1" s="998"/>
      <c r="F1" s="998"/>
      <c r="G1" s="998"/>
      <c r="H1" s="998"/>
      <c r="I1" s="998"/>
    </row>
    <row r="2" spans="1:11" ht="35.25" customHeight="1">
      <c r="A2" s="999"/>
      <c r="B2" s="999" t="s">
        <v>847</v>
      </c>
      <c r="C2" s="999"/>
      <c r="D2" s="28" t="s">
        <v>848</v>
      </c>
      <c r="E2" s="28" t="s">
        <v>849</v>
      </c>
      <c r="F2" s="28" t="s">
        <v>850</v>
      </c>
      <c r="G2" s="28" t="s">
        <v>851</v>
      </c>
      <c r="H2" s="28" t="s">
        <v>852</v>
      </c>
      <c r="I2" s="28" t="s">
        <v>853</v>
      </c>
      <c r="J2" s="28" t="s">
        <v>854</v>
      </c>
      <c r="K2" s="1003" t="s">
        <v>396</v>
      </c>
    </row>
    <row r="3" spans="1:11" ht="50.1" customHeight="1">
      <c r="A3" s="999"/>
      <c r="B3" s="1000" t="s">
        <v>855</v>
      </c>
      <c r="C3" s="1001"/>
      <c r="D3" s="29" t="s">
        <v>856</v>
      </c>
      <c r="E3" s="29" t="s">
        <v>856</v>
      </c>
      <c r="F3" s="29" t="s">
        <v>856</v>
      </c>
      <c r="G3" s="29" t="s">
        <v>856</v>
      </c>
      <c r="H3" s="29" t="s">
        <v>857</v>
      </c>
      <c r="I3" s="29" t="s">
        <v>856</v>
      </c>
      <c r="J3" s="29" t="s">
        <v>856</v>
      </c>
      <c r="K3" s="1003"/>
    </row>
    <row r="4" spans="1:11">
      <c r="A4" s="28"/>
      <c r="B4" s="1002" t="s">
        <v>858</v>
      </c>
      <c r="C4" s="28" t="s">
        <v>121</v>
      </c>
      <c r="D4" s="30" t="s">
        <v>859</v>
      </c>
      <c r="E4" s="30" t="s">
        <v>859</v>
      </c>
      <c r="F4" s="30" t="s">
        <v>859</v>
      </c>
      <c r="G4" s="30" t="s">
        <v>859</v>
      </c>
      <c r="H4" s="30" t="s">
        <v>859</v>
      </c>
      <c r="I4" s="30" t="s">
        <v>859</v>
      </c>
      <c r="J4" s="30" t="s">
        <v>859</v>
      </c>
      <c r="K4" s="31">
        <f>IF((SUMPRODUCT(($D$3:$J$3="是")*(D4:J4="√"))+SUMPRODUCT(($D$3:$J$3="是")*(D4:J4="N/A"))=COUNTIF($D$3:$J$3,"是"))*(COUNTIF(D4:J4,"√")/(COUNTA(D4:J4)-COUNTIF(D4:J4,"N/A"))&gt;=0.5),1,0)</f>
        <v>1</v>
      </c>
    </row>
    <row r="5" spans="1:11">
      <c r="A5" s="28"/>
      <c r="B5" s="1002"/>
      <c r="C5" s="28" t="s">
        <v>774</v>
      </c>
      <c r="D5" s="30" t="s">
        <v>859</v>
      </c>
      <c r="E5" s="30" t="s">
        <v>859</v>
      </c>
      <c r="F5" s="30" t="s">
        <v>859</v>
      </c>
      <c r="G5" s="30" t="s">
        <v>860</v>
      </c>
      <c r="H5" s="30" t="s">
        <v>859</v>
      </c>
      <c r="I5" s="30" t="s">
        <v>860</v>
      </c>
      <c r="J5" s="30" t="s">
        <v>859</v>
      </c>
      <c r="K5" s="31">
        <f t="shared" ref="K5:K25" si="0">IF((SUMPRODUCT(($D$3:$J$3="是")*(D5:J5="√"))+SUMPRODUCT(($D$3:$J$3="是")*(D5:J5="N/A"))=COUNTIF($D$3:$J$3,"是"))*(COUNTIF(D5:J5,"√")/(COUNTA(D5:J5)-COUNTIF(D5:J5,"N/A"))&gt;=0.5),1,0)</f>
        <v>1</v>
      </c>
    </row>
    <row r="6" spans="1:11">
      <c r="A6" s="28"/>
      <c r="B6" s="1002"/>
      <c r="C6" s="28" t="s">
        <v>775</v>
      </c>
      <c r="D6" s="30" t="s">
        <v>859</v>
      </c>
      <c r="E6" s="30" t="s">
        <v>859</v>
      </c>
      <c r="F6" s="30" t="s">
        <v>859</v>
      </c>
      <c r="G6" s="30" t="s">
        <v>860</v>
      </c>
      <c r="H6" s="30" t="s">
        <v>859</v>
      </c>
      <c r="I6" s="30" t="s">
        <v>860</v>
      </c>
      <c r="J6" s="30" t="s">
        <v>859</v>
      </c>
      <c r="K6" s="31">
        <f t="shared" si="0"/>
        <v>1</v>
      </c>
    </row>
    <row r="7" spans="1:11">
      <c r="A7" s="28"/>
      <c r="B7" s="1002"/>
      <c r="C7" s="28" t="s">
        <v>776</v>
      </c>
      <c r="D7" s="30" t="s">
        <v>859</v>
      </c>
      <c r="E7" s="30" t="s">
        <v>860</v>
      </c>
      <c r="F7" s="30" t="s">
        <v>860</v>
      </c>
      <c r="G7" s="30" t="s">
        <v>860</v>
      </c>
      <c r="H7" s="30" t="s">
        <v>859</v>
      </c>
      <c r="I7" s="30" t="s">
        <v>860</v>
      </c>
      <c r="J7" s="30" t="s">
        <v>859</v>
      </c>
      <c r="K7" s="31">
        <f t="shared" si="0"/>
        <v>1</v>
      </c>
    </row>
    <row r="8" spans="1:11">
      <c r="A8" s="28"/>
      <c r="B8" s="1002"/>
      <c r="C8" s="28" t="s">
        <v>777</v>
      </c>
      <c r="D8" s="30" t="s">
        <v>859</v>
      </c>
      <c r="E8" s="30" t="s">
        <v>860</v>
      </c>
      <c r="F8" s="30" t="s">
        <v>860</v>
      </c>
      <c r="G8" s="30" t="s">
        <v>860</v>
      </c>
      <c r="H8" s="30" t="s">
        <v>859</v>
      </c>
      <c r="I8" s="30" t="s">
        <v>860</v>
      </c>
      <c r="J8" s="30" t="s">
        <v>859</v>
      </c>
      <c r="K8" s="31">
        <f t="shared" si="0"/>
        <v>1</v>
      </c>
    </row>
    <row r="9" spans="1:11">
      <c r="A9" s="28"/>
      <c r="B9" s="1002"/>
      <c r="C9" s="28" t="s">
        <v>778</v>
      </c>
      <c r="D9" s="30" t="s">
        <v>859</v>
      </c>
      <c r="E9" s="30" t="s">
        <v>860</v>
      </c>
      <c r="F9" s="30" t="s">
        <v>860</v>
      </c>
      <c r="G9" s="30" t="s">
        <v>860</v>
      </c>
      <c r="H9" s="30" t="s">
        <v>859</v>
      </c>
      <c r="I9" s="30" t="s">
        <v>860</v>
      </c>
      <c r="J9" s="30" t="s">
        <v>859</v>
      </c>
      <c r="K9" s="31">
        <f t="shared" si="0"/>
        <v>1</v>
      </c>
    </row>
    <row r="10" spans="1:11">
      <c r="A10" s="28"/>
      <c r="B10" s="1002"/>
      <c r="C10" s="28" t="s">
        <v>780</v>
      </c>
      <c r="D10" s="30" t="s">
        <v>859</v>
      </c>
      <c r="E10" s="30" t="s">
        <v>860</v>
      </c>
      <c r="F10" s="30" t="s">
        <v>860</v>
      </c>
      <c r="G10" s="30" t="s">
        <v>859</v>
      </c>
      <c r="H10" s="30" t="s">
        <v>859</v>
      </c>
      <c r="I10" s="30" t="s">
        <v>859</v>
      </c>
      <c r="J10" s="30" t="s">
        <v>859</v>
      </c>
      <c r="K10" s="31">
        <f t="shared" si="0"/>
        <v>1</v>
      </c>
    </row>
    <row r="11" spans="1:11">
      <c r="A11" s="28"/>
      <c r="B11" s="1002"/>
      <c r="C11" s="28" t="s">
        <v>782</v>
      </c>
      <c r="D11" s="30" t="s">
        <v>859</v>
      </c>
      <c r="E11" s="30" t="s">
        <v>860</v>
      </c>
      <c r="F11" s="30" t="s">
        <v>860</v>
      </c>
      <c r="G11" s="30" t="s">
        <v>859</v>
      </c>
      <c r="H11" s="30" t="s">
        <v>859</v>
      </c>
      <c r="I11" s="30" t="s">
        <v>859</v>
      </c>
      <c r="J11" s="30" t="s">
        <v>859</v>
      </c>
      <c r="K11" s="31">
        <f t="shared" si="0"/>
        <v>1</v>
      </c>
    </row>
    <row r="12" spans="1:11">
      <c r="A12" s="28"/>
      <c r="B12" s="1002"/>
      <c r="C12" s="28" t="s">
        <v>783</v>
      </c>
      <c r="D12" s="30" t="s">
        <v>859</v>
      </c>
      <c r="E12" s="30" t="s">
        <v>860</v>
      </c>
      <c r="F12" s="30" t="s">
        <v>860</v>
      </c>
      <c r="G12" s="30" t="s">
        <v>859</v>
      </c>
      <c r="H12" s="30" t="s">
        <v>859</v>
      </c>
      <c r="I12" s="30" t="s">
        <v>859</v>
      </c>
      <c r="J12" s="30" t="s">
        <v>859</v>
      </c>
      <c r="K12" s="31">
        <f t="shared" si="0"/>
        <v>1</v>
      </c>
    </row>
    <row r="13" spans="1:11">
      <c r="A13" s="28"/>
      <c r="B13" s="1002"/>
      <c r="C13" s="28" t="s">
        <v>784</v>
      </c>
      <c r="D13" s="30" t="s">
        <v>859</v>
      </c>
      <c r="E13" s="30" t="s">
        <v>860</v>
      </c>
      <c r="F13" s="30" t="s">
        <v>860</v>
      </c>
      <c r="G13" s="30" t="s">
        <v>859</v>
      </c>
      <c r="H13" s="30" t="s">
        <v>859</v>
      </c>
      <c r="I13" s="30" t="s">
        <v>859</v>
      </c>
      <c r="J13" s="30" t="s">
        <v>859</v>
      </c>
      <c r="K13" s="31">
        <f t="shared" si="0"/>
        <v>1</v>
      </c>
    </row>
    <row r="14" spans="1:11">
      <c r="A14" s="28"/>
      <c r="B14" s="1002"/>
      <c r="C14" s="28" t="s">
        <v>785</v>
      </c>
      <c r="D14" s="30" t="s">
        <v>859</v>
      </c>
      <c r="E14" s="30" t="s">
        <v>860</v>
      </c>
      <c r="F14" s="30" t="s">
        <v>860</v>
      </c>
      <c r="G14" s="30" t="s">
        <v>859</v>
      </c>
      <c r="H14" s="30" t="s">
        <v>859</v>
      </c>
      <c r="I14" s="30" t="s">
        <v>859</v>
      </c>
      <c r="J14" s="30" t="s">
        <v>859</v>
      </c>
      <c r="K14" s="31">
        <f t="shared" si="0"/>
        <v>1</v>
      </c>
    </row>
    <row r="15" spans="1:11">
      <c r="A15" s="28"/>
      <c r="B15" s="1002"/>
      <c r="C15" s="28" t="s">
        <v>786</v>
      </c>
      <c r="D15" s="30" t="s">
        <v>859</v>
      </c>
      <c r="E15" s="30" t="s">
        <v>860</v>
      </c>
      <c r="F15" s="30" t="s">
        <v>860</v>
      </c>
      <c r="G15" s="30" t="s">
        <v>859</v>
      </c>
      <c r="H15" s="30" t="s">
        <v>859</v>
      </c>
      <c r="I15" s="30" t="s">
        <v>859</v>
      </c>
      <c r="J15" s="30" t="s">
        <v>859</v>
      </c>
      <c r="K15" s="31">
        <f t="shared" si="0"/>
        <v>1</v>
      </c>
    </row>
    <row r="16" spans="1:11">
      <c r="A16" s="28"/>
      <c r="B16" s="1002"/>
      <c r="C16" s="28" t="s">
        <v>787</v>
      </c>
      <c r="D16" s="30" t="s">
        <v>859</v>
      </c>
      <c r="E16" s="30" t="s">
        <v>860</v>
      </c>
      <c r="F16" s="30" t="s">
        <v>860</v>
      </c>
      <c r="G16" s="30" t="s">
        <v>859</v>
      </c>
      <c r="H16" s="30" t="s">
        <v>859</v>
      </c>
      <c r="I16" s="30" t="s">
        <v>859</v>
      </c>
      <c r="J16" s="30" t="s">
        <v>859</v>
      </c>
      <c r="K16" s="31">
        <f t="shared" si="0"/>
        <v>1</v>
      </c>
    </row>
    <row r="17" spans="1:11">
      <c r="A17" s="28"/>
      <c r="B17" s="1002"/>
      <c r="C17" s="28" t="s">
        <v>788</v>
      </c>
      <c r="D17" s="30" t="s">
        <v>859</v>
      </c>
      <c r="E17" s="30" t="s">
        <v>860</v>
      </c>
      <c r="F17" s="30" t="s">
        <v>860</v>
      </c>
      <c r="G17" s="30" t="s">
        <v>859</v>
      </c>
      <c r="H17" s="30" t="s">
        <v>859</v>
      </c>
      <c r="I17" s="30" t="s">
        <v>859</v>
      </c>
      <c r="J17" s="30" t="s">
        <v>859</v>
      </c>
      <c r="K17" s="31">
        <f t="shared" si="0"/>
        <v>1</v>
      </c>
    </row>
    <row r="18" spans="1:11">
      <c r="A18" s="28"/>
      <c r="B18" s="1002"/>
      <c r="C18" s="28" t="s">
        <v>789</v>
      </c>
      <c r="D18" s="30" t="s">
        <v>859</v>
      </c>
      <c r="E18" s="30" t="s">
        <v>860</v>
      </c>
      <c r="F18" s="30" t="s">
        <v>860</v>
      </c>
      <c r="G18" s="30" t="s">
        <v>859</v>
      </c>
      <c r="H18" s="30" t="s">
        <v>859</v>
      </c>
      <c r="I18" s="30" t="s">
        <v>859</v>
      </c>
      <c r="J18" s="30" t="s">
        <v>859</v>
      </c>
      <c r="K18" s="31">
        <f t="shared" si="0"/>
        <v>1</v>
      </c>
    </row>
    <row r="19" spans="1:11">
      <c r="A19" s="28"/>
      <c r="B19" s="1002"/>
      <c r="C19" s="28" t="s">
        <v>790</v>
      </c>
      <c r="D19" s="30" t="s">
        <v>859</v>
      </c>
      <c r="E19" s="30" t="s">
        <v>860</v>
      </c>
      <c r="F19" s="30" t="s">
        <v>860</v>
      </c>
      <c r="G19" s="30" t="s">
        <v>859</v>
      </c>
      <c r="H19" s="30" t="s">
        <v>859</v>
      </c>
      <c r="I19" s="30" t="s">
        <v>859</v>
      </c>
      <c r="J19" s="30" t="s">
        <v>859</v>
      </c>
      <c r="K19" s="31">
        <f t="shared" si="0"/>
        <v>1</v>
      </c>
    </row>
    <row r="20" spans="1:11">
      <c r="A20" s="28"/>
      <c r="B20" s="1002"/>
      <c r="C20" s="28" t="s">
        <v>791</v>
      </c>
      <c r="D20" s="30" t="s">
        <v>859</v>
      </c>
      <c r="E20" s="30" t="s">
        <v>860</v>
      </c>
      <c r="F20" s="30" t="s">
        <v>860</v>
      </c>
      <c r="G20" s="30" t="s">
        <v>859</v>
      </c>
      <c r="H20" s="30" t="s">
        <v>859</v>
      </c>
      <c r="I20" s="30" t="s">
        <v>859</v>
      </c>
      <c r="J20" s="30" t="s">
        <v>859</v>
      </c>
      <c r="K20" s="31">
        <f t="shared" si="0"/>
        <v>1</v>
      </c>
    </row>
    <row r="21" spans="1:11">
      <c r="A21" s="28"/>
      <c r="B21" s="1002"/>
      <c r="C21" s="28" t="s">
        <v>792</v>
      </c>
      <c r="D21" s="30" t="s">
        <v>859</v>
      </c>
      <c r="E21" s="30" t="s">
        <v>860</v>
      </c>
      <c r="F21" s="30" t="s">
        <v>860</v>
      </c>
      <c r="G21" s="30" t="s">
        <v>859</v>
      </c>
      <c r="H21" s="30" t="s">
        <v>859</v>
      </c>
      <c r="I21" s="30" t="s">
        <v>859</v>
      </c>
      <c r="J21" s="30" t="s">
        <v>859</v>
      </c>
      <c r="K21" s="31">
        <f t="shared" si="0"/>
        <v>1</v>
      </c>
    </row>
    <row r="22" spans="1:11">
      <c r="A22" s="28"/>
      <c r="B22" s="1002"/>
      <c r="C22" s="28" t="s">
        <v>793</v>
      </c>
      <c r="D22" s="30" t="s">
        <v>859</v>
      </c>
      <c r="E22" s="30" t="s">
        <v>860</v>
      </c>
      <c r="F22" s="30" t="s">
        <v>860</v>
      </c>
      <c r="G22" s="30" t="s">
        <v>859</v>
      </c>
      <c r="H22" s="30" t="s">
        <v>859</v>
      </c>
      <c r="I22" s="30" t="s">
        <v>859</v>
      </c>
      <c r="J22" s="30" t="s">
        <v>859</v>
      </c>
      <c r="K22" s="31">
        <f t="shared" si="0"/>
        <v>1</v>
      </c>
    </row>
    <row r="23" spans="1:11">
      <c r="A23" s="28"/>
      <c r="B23" s="1002"/>
      <c r="C23" s="28" t="s">
        <v>794</v>
      </c>
      <c r="D23" s="30" t="s">
        <v>859</v>
      </c>
      <c r="E23" s="30" t="s">
        <v>860</v>
      </c>
      <c r="F23" s="30" t="s">
        <v>860</v>
      </c>
      <c r="G23" s="30" t="s">
        <v>859</v>
      </c>
      <c r="H23" s="30" t="s">
        <v>859</v>
      </c>
      <c r="I23" s="30" t="s">
        <v>859</v>
      </c>
      <c r="J23" s="30" t="s">
        <v>859</v>
      </c>
      <c r="K23" s="31">
        <f t="shared" si="0"/>
        <v>1</v>
      </c>
    </row>
    <row r="24" spans="1:11">
      <c r="A24" s="28"/>
      <c r="B24" s="1002"/>
      <c r="C24" s="28" t="s">
        <v>795</v>
      </c>
      <c r="D24" s="30" t="s">
        <v>859</v>
      </c>
      <c r="E24" s="30" t="s">
        <v>859</v>
      </c>
      <c r="F24" s="30" t="s">
        <v>859</v>
      </c>
      <c r="G24" s="30" t="s">
        <v>859</v>
      </c>
      <c r="H24" s="30" t="s">
        <v>859</v>
      </c>
      <c r="I24" s="30" t="s">
        <v>859</v>
      </c>
      <c r="J24" s="30" t="s">
        <v>859</v>
      </c>
      <c r="K24" s="31">
        <v>1</v>
      </c>
    </row>
    <row r="25" spans="1:11">
      <c r="A25" s="28"/>
      <c r="B25" s="1002"/>
      <c r="C25" s="28" t="s">
        <v>796</v>
      </c>
      <c r="D25" s="30" t="s">
        <v>859</v>
      </c>
      <c r="E25" s="30" t="s">
        <v>860</v>
      </c>
      <c r="F25" s="30" t="s">
        <v>860</v>
      </c>
      <c r="G25" s="30" t="s">
        <v>859</v>
      </c>
      <c r="H25" s="30" t="s">
        <v>859</v>
      </c>
      <c r="I25" s="30" t="s">
        <v>859</v>
      </c>
      <c r="J25" s="30" t="s">
        <v>859</v>
      </c>
      <c r="K25" s="31">
        <f t="shared" si="0"/>
        <v>1</v>
      </c>
    </row>
    <row r="26" spans="1:11">
      <c r="A26" s="28"/>
      <c r="B26" s="1002"/>
      <c r="C26" s="28" t="s">
        <v>797</v>
      </c>
      <c r="D26" s="30" t="s">
        <v>859</v>
      </c>
      <c r="E26" s="30" t="s">
        <v>860</v>
      </c>
      <c r="F26" s="30" t="s">
        <v>860</v>
      </c>
      <c r="G26" s="30" t="s">
        <v>859</v>
      </c>
      <c r="H26" s="30" t="s">
        <v>859</v>
      </c>
      <c r="I26" s="30" t="s">
        <v>859</v>
      </c>
      <c r="J26" s="30" t="s">
        <v>859</v>
      </c>
      <c r="K26" s="31">
        <v>1</v>
      </c>
    </row>
    <row r="27" spans="1:11">
      <c r="A27" s="28"/>
      <c r="B27" s="1002"/>
      <c r="C27" s="28" t="s">
        <v>798</v>
      </c>
      <c r="D27" s="30" t="s">
        <v>859</v>
      </c>
      <c r="E27" s="30" t="s">
        <v>860</v>
      </c>
      <c r="F27" s="30" t="s">
        <v>860</v>
      </c>
      <c r="G27" s="30" t="s">
        <v>859</v>
      </c>
      <c r="H27" s="30" t="s">
        <v>859</v>
      </c>
      <c r="I27" s="30" t="s">
        <v>859</v>
      </c>
      <c r="J27" s="30" t="s">
        <v>859</v>
      </c>
      <c r="K27" s="31">
        <v>1</v>
      </c>
    </row>
    <row r="28" spans="1:11">
      <c r="A28" s="28"/>
      <c r="B28" s="1002"/>
      <c r="C28" s="28" t="s">
        <v>799</v>
      </c>
      <c r="D28" s="30" t="s">
        <v>859</v>
      </c>
      <c r="E28" s="30" t="s">
        <v>860</v>
      </c>
      <c r="F28" s="30" t="s">
        <v>860</v>
      </c>
      <c r="G28" s="30" t="s">
        <v>859</v>
      </c>
      <c r="H28" s="30" t="s">
        <v>859</v>
      </c>
      <c r="I28" s="30" t="s">
        <v>859</v>
      </c>
      <c r="J28" s="30" t="s">
        <v>859</v>
      </c>
      <c r="K28" s="31">
        <v>1</v>
      </c>
    </row>
    <row r="29" spans="1:11">
      <c r="A29" s="28"/>
      <c r="B29" s="1002"/>
      <c r="C29" s="28" t="s">
        <v>800</v>
      </c>
      <c r="D29" s="30" t="s">
        <v>859</v>
      </c>
      <c r="E29" s="30" t="s">
        <v>860</v>
      </c>
      <c r="F29" s="30" t="s">
        <v>860</v>
      </c>
      <c r="G29" s="30" t="s">
        <v>859</v>
      </c>
      <c r="H29" s="30" t="s">
        <v>859</v>
      </c>
      <c r="I29" s="30" t="s">
        <v>859</v>
      </c>
      <c r="J29" s="30" t="s">
        <v>859</v>
      </c>
      <c r="K29" s="31">
        <v>1</v>
      </c>
    </row>
    <row r="30" spans="1:11">
      <c r="A30" s="28"/>
      <c r="B30" s="1002"/>
      <c r="C30" s="28" t="s">
        <v>801</v>
      </c>
      <c r="D30" s="30" t="s">
        <v>859</v>
      </c>
      <c r="E30" s="30" t="s">
        <v>860</v>
      </c>
      <c r="F30" s="30" t="s">
        <v>860</v>
      </c>
      <c r="G30" s="30" t="s">
        <v>859</v>
      </c>
      <c r="H30" s="30" t="s">
        <v>859</v>
      </c>
      <c r="I30" s="30" t="s">
        <v>859</v>
      </c>
      <c r="J30" s="30" t="s">
        <v>859</v>
      </c>
      <c r="K30" s="31">
        <v>1</v>
      </c>
    </row>
    <row r="31" spans="1:11">
      <c r="A31" s="28"/>
      <c r="B31" s="1002"/>
      <c r="C31" s="28" t="s">
        <v>802</v>
      </c>
      <c r="D31" s="30" t="s">
        <v>859</v>
      </c>
      <c r="E31" s="30" t="s">
        <v>860</v>
      </c>
      <c r="F31" s="30" t="s">
        <v>860</v>
      </c>
      <c r="G31" s="30" t="s">
        <v>859</v>
      </c>
      <c r="H31" s="30" t="s">
        <v>859</v>
      </c>
      <c r="I31" s="30" t="s">
        <v>859</v>
      </c>
      <c r="J31" s="30" t="s">
        <v>859</v>
      </c>
      <c r="K31" s="31">
        <v>1</v>
      </c>
    </row>
    <row r="32" spans="1:11">
      <c r="A32" s="28"/>
      <c r="B32" s="1002"/>
      <c r="C32" s="28" t="s">
        <v>803</v>
      </c>
      <c r="D32" s="30" t="s">
        <v>859</v>
      </c>
      <c r="E32" s="30" t="s">
        <v>860</v>
      </c>
      <c r="F32" s="30" t="s">
        <v>860</v>
      </c>
      <c r="G32" s="30" t="s">
        <v>860</v>
      </c>
      <c r="H32" s="30" t="s">
        <v>859</v>
      </c>
      <c r="I32" s="30" t="s">
        <v>859</v>
      </c>
      <c r="J32" s="30" t="s">
        <v>859</v>
      </c>
      <c r="K32" s="31">
        <v>1</v>
      </c>
    </row>
    <row r="33" spans="1:11">
      <c r="A33" s="28"/>
      <c r="B33" s="1002"/>
      <c r="C33" s="28" t="s">
        <v>804</v>
      </c>
      <c r="D33" s="30" t="s">
        <v>859</v>
      </c>
      <c r="E33" s="30" t="s">
        <v>860</v>
      </c>
      <c r="F33" s="30" t="s">
        <v>860</v>
      </c>
      <c r="G33" s="30" t="s">
        <v>860</v>
      </c>
      <c r="H33" s="30" t="s">
        <v>859</v>
      </c>
      <c r="I33" s="30" t="s">
        <v>859</v>
      </c>
      <c r="J33" s="30" t="s">
        <v>859</v>
      </c>
      <c r="K33" s="31">
        <v>1</v>
      </c>
    </row>
    <row r="34" spans="1:11">
      <c r="A34" s="28"/>
      <c r="B34" s="1002"/>
      <c r="C34" s="28" t="s">
        <v>805</v>
      </c>
      <c r="D34" s="30" t="s">
        <v>859</v>
      </c>
      <c r="E34" s="30" t="s">
        <v>860</v>
      </c>
      <c r="F34" s="30" t="s">
        <v>860</v>
      </c>
      <c r="G34" s="30" t="s">
        <v>860</v>
      </c>
      <c r="H34" s="30" t="s">
        <v>859</v>
      </c>
      <c r="I34" s="30" t="s">
        <v>859</v>
      </c>
      <c r="J34" s="30" t="s">
        <v>859</v>
      </c>
      <c r="K34" s="31">
        <v>1</v>
      </c>
    </row>
    <row r="35" spans="1:11">
      <c r="A35" s="28"/>
      <c r="B35" s="1002"/>
      <c r="C35" s="28" t="s">
        <v>806</v>
      </c>
      <c r="D35" s="30" t="s">
        <v>859</v>
      </c>
      <c r="E35" s="30" t="s">
        <v>860</v>
      </c>
      <c r="F35" s="30" t="s">
        <v>860</v>
      </c>
      <c r="G35" s="30" t="s">
        <v>860</v>
      </c>
      <c r="H35" s="30" t="s">
        <v>859</v>
      </c>
      <c r="I35" s="30" t="s">
        <v>859</v>
      </c>
      <c r="J35" s="30" t="s">
        <v>859</v>
      </c>
      <c r="K35" s="31">
        <v>1</v>
      </c>
    </row>
    <row r="36" spans="1:11">
      <c r="A36" s="28"/>
      <c r="B36" s="1002"/>
      <c r="C36" s="28" t="s">
        <v>807</v>
      </c>
      <c r="D36" s="30" t="s">
        <v>859</v>
      </c>
      <c r="E36" s="30" t="s">
        <v>860</v>
      </c>
      <c r="F36" s="30" t="s">
        <v>860</v>
      </c>
      <c r="G36" s="30" t="s">
        <v>860</v>
      </c>
      <c r="H36" s="30" t="s">
        <v>859</v>
      </c>
      <c r="I36" s="30" t="s">
        <v>859</v>
      </c>
      <c r="J36" s="30" t="s">
        <v>859</v>
      </c>
      <c r="K36" s="31">
        <v>1</v>
      </c>
    </row>
    <row r="37" spans="1:11">
      <c r="A37" s="28"/>
      <c r="B37" s="1002"/>
      <c r="C37" s="28" t="s">
        <v>808</v>
      </c>
      <c r="D37" s="30" t="s">
        <v>859</v>
      </c>
      <c r="E37" s="30" t="s">
        <v>860</v>
      </c>
      <c r="F37" s="30" t="s">
        <v>860</v>
      </c>
      <c r="G37" s="30" t="s">
        <v>860</v>
      </c>
      <c r="H37" s="30" t="s">
        <v>859</v>
      </c>
      <c r="I37" s="30" t="s">
        <v>859</v>
      </c>
      <c r="J37" s="30" t="s">
        <v>859</v>
      </c>
      <c r="K37" s="31">
        <v>1</v>
      </c>
    </row>
    <row r="38" spans="1:11">
      <c r="A38" s="28"/>
      <c r="B38" s="1002"/>
      <c r="C38" s="28" t="s">
        <v>809</v>
      </c>
      <c r="D38" s="30" t="s">
        <v>859</v>
      </c>
      <c r="E38" s="30" t="s">
        <v>860</v>
      </c>
      <c r="F38" s="30" t="s">
        <v>860</v>
      </c>
      <c r="G38" s="30" t="s">
        <v>860</v>
      </c>
      <c r="H38" s="30" t="s">
        <v>859</v>
      </c>
      <c r="I38" s="30" t="s">
        <v>859</v>
      </c>
      <c r="J38" s="30" t="s">
        <v>859</v>
      </c>
      <c r="K38" s="31">
        <v>1</v>
      </c>
    </row>
    <row r="39" spans="1:11">
      <c r="A39" s="28"/>
      <c r="B39" s="1002"/>
      <c r="C39" s="28" t="s">
        <v>810</v>
      </c>
      <c r="D39" s="30" t="s">
        <v>859</v>
      </c>
      <c r="E39" s="30" t="s">
        <v>860</v>
      </c>
      <c r="F39" s="30" t="s">
        <v>860</v>
      </c>
      <c r="G39" s="30" t="s">
        <v>860</v>
      </c>
      <c r="H39" s="30" t="s">
        <v>859</v>
      </c>
      <c r="I39" s="30" t="s">
        <v>859</v>
      </c>
      <c r="J39" s="30" t="s">
        <v>859</v>
      </c>
      <c r="K39" s="31">
        <v>1</v>
      </c>
    </row>
    <row r="40" spans="1:11">
      <c r="A40" s="28"/>
      <c r="B40" s="1002"/>
      <c r="C40" s="28" t="s">
        <v>811</v>
      </c>
      <c r="D40" s="30" t="s">
        <v>859</v>
      </c>
      <c r="E40" s="30" t="s">
        <v>860</v>
      </c>
      <c r="F40" s="30" t="s">
        <v>860</v>
      </c>
      <c r="G40" s="30" t="s">
        <v>860</v>
      </c>
      <c r="H40" s="30" t="s">
        <v>859</v>
      </c>
      <c r="I40" s="30" t="s">
        <v>859</v>
      </c>
      <c r="J40" s="30" t="s">
        <v>859</v>
      </c>
      <c r="K40" s="31">
        <v>1</v>
      </c>
    </row>
    <row r="41" spans="1:11">
      <c r="A41" s="28"/>
      <c r="B41" s="1002"/>
      <c r="C41" s="28" t="s">
        <v>812</v>
      </c>
      <c r="D41" s="30" t="s">
        <v>859</v>
      </c>
      <c r="E41" s="30" t="s">
        <v>860</v>
      </c>
      <c r="F41" s="30" t="s">
        <v>860</v>
      </c>
      <c r="G41" s="30" t="s">
        <v>860</v>
      </c>
      <c r="H41" s="30" t="s">
        <v>860</v>
      </c>
      <c r="I41" s="30" t="s">
        <v>860</v>
      </c>
      <c r="J41" s="30" t="s">
        <v>859</v>
      </c>
      <c r="K41" s="31">
        <v>1</v>
      </c>
    </row>
    <row r="42" spans="1:11">
      <c r="A42" s="28"/>
      <c r="B42" s="1002"/>
      <c r="C42" s="28" t="s">
        <v>814</v>
      </c>
      <c r="D42" s="30" t="s">
        <v>859</v>
      </c>
      <c r="E42" s="30" t="s">
        <v>859</v>
      </c>
      <c r="F42" s="30" t="s">
        <v>859</v>
      </c>
      <c r="G42" s="30" t="s">
        <v>859</v>
      </c>
      <c r="H42" s="30" t="s">
        <v>860</v>
      </c>
      <c r="I42" s="30" t="s">
        <v>860</v>
      </c>
      <c r="J42" s="30" t="s">
        <v>859</v>
      </c>
      <c r="K42" s="31">
        <v>1</v>
      </c>
    </row>
    <row r="43" spans="1:11">
      <c r="A43" s="1004" t="s">
        <v>861</v>
      </c>
      <c r="B43" s="1005"/>
      <c r="C43" s="1005"/>
      <c r="D43" s="1005"/>
      <c r="E43" s="1005"/>
      <c r="F43" s="1005"/>
      <c r="G43" s="1005"/>
      <c r="H43" s="1005"/>
      <c r="I43" s="1006"/>
    </row>
    <row r="44" spans="1:11">
      <c r="A44" s="1007"/>
      <c r="B44" s="1008"/>
      <c r="C44" s="1008"/>
      <c r="D44" s="1008"/>
      <c r="E44" s="1008"/>
      <c r="F44" s="1008"/>
      <c r="G44" s="1008"/>
      <c r="H44" s="1008"/>
      <c r="I44" s="1009"/>
    </row>
    <row r="45" spans="1:11">
      <c r="A45" s="1007"/>
      <c r="B45" s="1008"/>
      <c r="C45" s="1008"/>
      <c r="D45" s="1008"/>
      <c r="E45" s="1008"/>
      <c r="F45" s="1008"/>
      <c r="G45" s="1008"/>
      <c r="H45" s="1008"/>
      <c r="I45" s="1009"/>
    </row>
    <row r="46" spans="1:11" ht="24.95" customHeight="1">
      <c r="A46" s="1010"/>
      <c r="B46" s="1011"/>
      <c r="C46" s="1011"/>
      <c r="D46" s="1011"/>
      <c r="E46" s="1011"/>
      <c r="F46" s="1011"/>
      <c r="G46" s="1011"/>
      <c r="H46" s="1011"/>
      <c r="I46" s="1012"/>
    </row>
  </sheetData>
  <mergeCells count="7">
    <mergeCell ref="K2:K3"/>
    <mergeCell ref="A43:I46"/>
    <mergeCell ref="A1:I1"/>
    <mergeCell ref="B2:C2"/>
    <mergeCell ref="B3:C3"/>
    <mergeCell ref="A2:A3"/>
    <mergeCell ref="B4:B42"/>
  </mergeCells>
  <phoneticPr fontId="152" type="noConversion"/>
  <pageMargins left="0.75" right="0.75" top="1" bottom="1" header="0.51180555555555596" footer="0.51180555555555596"/>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FF0000"/>
  </sheetPr>
  <dimension ref="A1:U104"/>
  <sheetViews>
    <sheetView topLeftCell="A85" workbookViewId="0">
      <selection activeCell="J28" sqref="J28"/>
    </sheetView>
  </sheetViews>
  <sheetFormatPr defaultColWidth="9" defaultRowHeight="16.5"/>
  <cols>
    <col min="1" max="1" width="8.75" style="5" customWidth="1"/>
    <col min="2" max="2" width="20.75" style="5" customWidth="1"/>
    <col min="3" max="3" width="9.375" style="5" customWidth="1"/>
    <col min="4" max="6" width="9" style="5"/>
    <col min="7" max="7" width="23.125" style="5" customWidth="1"/>
    <col min="8" max="8" width="11.375" style="5" customWidth="1"/>
    <col min="9" max="13" width="9" style="5"/>
    <col min="14" max="14" width="8.25" style="5" customWidth="1"/>
    <col min="15" max="15" width="19.25" style="5" customWidth="1"/>
    <col min="16" max="16" width="9" style="5"/>
    <col min="17" max="17" width="18.375" style="5" customWidth="1"/>
    <col min="18" max="16384" width="9" style="5"/>
  </cols>
  <sheetData>
    <row r="1" spans="1:6" s="3" customFormat="1">
      <c r="A1" s="3" t="s">
        <v>862</v>
      </c>
    </row>
    <row r="2" spans="1:6">
      <c r="B2" s="5" t="s">
        <v>863</v>
      </c>
    </row>
    <row r="4" spans="1:6" s="3" customFormat="1">
      <c r="A4" s="3" t="s">
        <v>864</v>
      </c>
    </row>
    <row r="5" spans="1:6" s="4" customFormat="1" ht="18">
      <c r="A5" s="6" t="s">
        <v>865</v>
      </c>
    </row>
    <row r="8" spans="1:6" ht="22.5">
      <c r="B8" s="7" t="s">
        <v>866</v>
      </c>
      <c r="C8" s="8" t="s">
        <v>867</v>
      </c>
      <c r="D8" s="8" t="s">
        <v>868</v>
      </c>
      <c r="E8" s="9" t="s">
        <v>869</v>
      </c>
      <c r="F8"/>
    </row>
    <row r="9" spans="1:6">
      <c r="B9" s="10" t="s">
        <v>870</v>
      </c>
      <c r="C9" s="11">
        <v>11</v>
      </c>
      <c r="D9" s="11">
        <v>14</v>
      </c>
      <c r="E9" s="12">
        <f>(D9-C9)/C9</f>
        <v>0.27272727272727271</v>
      </c>
    </row>
    <row r="11" spans="1:6">
      <c r="B11" s="5" t="s">
        <v>871</v>
      </c>
    </row>
    <row r="13" spans="1:6">
      <c r="B13" s="5" t="s">
        <v>872</v>
      </c>
    </row>
    <row r="15" spans="1:6" s="4" customFormat="1" ht="18">
      <c r="A15" s="6" t="s">
        <v>873</v>
      </c>
    </row>
    <row r="18" spans="2:11">
      <c r="K18" s="5" t="s">
        <v>874</v>
      </c>
    </row>
    <row r="29" spans="2:11">
      <c r="C29" s="13" t="s">
        <v>536</v>
      </c>
      <c r="D29" s="14" t="s">
        <v>166</v>
      </c>
      <c r="E29" s="15" t="s">
        <v>167</v>
      </c>
      <c r="F29" s="15" t="s">
        <v>168</v>
      </c>
    </row>
    <row r="30" spans="2:11">
      <c r="B30" s="16" t="s">
        <v>875</v>
      </c>
      <c r="C30" s="17">
        <v>0</v>
      </c>
      <c r="D30" s="18">
        <v>-0.1037</v>
      </c>
      <c r="E30" s="18">
        <v>-1.7100000000000001E-2</v>
      </c>
      <c r="F30" s="18">
        <v>6.9500000000000006E-2</v>
      </c>
    </row>
    <row r="31" spans="2:11">
      <c r="B31" s="16" t="s">
        <v>876</v>
      </c>
      <c r="C31" s="17">
        <v>0.27300000000000002</v>
      </c>
      <c r="D31" s="18">
        <v>-0.1037</v>
      </c>
      <c r="E31" s="18">
        <v>-1.7100000000000001E-2</v>
      </c>
      <c r="F31" s="18">
        <v>6.9500000000000006E-2</v>
      </c>
    </row>
    <row r="34" spans="1:4">
      <c r="B34" s="5" t="s">
        <v>877</v>
      </c>
    </row>
    <row r="36" spans="1:4" s="3" customFormat="1">
      <c r="A36" s="3" t="s">
        <v>878</v>
      </c>
    </row>
    <row r="37" spans="1:4">
      <c r="B37" s="5" t="s">
        <v>879</v>
      </c>
      <c r="D37" s="19"/>
    </row>
    <row r="59" spans="2:21">
      <c r="B59" s="5" t="s">
        <v>880</v>
      </c>
      <c r="D59" s="19"/>
    </row>
    <row r="60" spans="2:21">
      <c r="B60" s="20" t="s">
        <v>881</v>
      </c>
      <c r="C60" s="1013" t="s">
        <v>882</v>
      </c>
      <c r="D60" s="1014"/>
      <c r="E60" s="1014"/>
      <c r="F60" s="1014"/>
      <c r="G60" s="1015"/>
      <c r="H60" s="21" t="s">
        <v>883</v>
      </c>
      <c r="M60" s="24"/>
      <c r="N60" s="24"/>
      <c r="O60" s="24"/>
      <c r="P60" s="24"/>
      <c r="Q60" s="24"/>
      <c r="R60" s="24"/>
      <c r="S60" s="24"/>
      <c r="T60" s="24"/>
      <c r="U60" s="24"/>
    </row>
    <row r="61" spans="2:21" ht="16.5" customHeight="1">
      <c r="B61" s="22">
        <v>1</v>
      </c>
      <c r="C61" s="1016" t="s">
        <v>884</v>
      </c>
      <c r="D61" s="1017"/>
      <c r="E61" s="1017"/>
      <c r="F61" s="1017"/>
      <c r="G61" s="1018"/>
      <c r="H61" s="23">
        <v>0.8</v>
      </c>
      <c r="M61" s="24"/>
      <c r="N61" s="24"/>
      <c r="O61" s="24"/>
      <c r="P61" s="24"/>
      <c r="Q61" s="24"/>
      <c r="R61" s="24"/>
      <c r="S61" s="24"/>
      <c r="T61" s="24"/>
      <c r="U61" s="24"/>
    </row>
    <row r="62" spans="2:21" ht="17.25" customHeight="1">
      <c r="B62" s="22">
        <v>2</v>
      </c>
      <c r="C62" s="1016" t="s">
        <v>885</v>
      </c>
      <c r="D62" s="1017"/>
      <c r="E62" s="1017"/>
      <c r="F62" s="1017"/>
      <c r="G62" s="1018"/>
      <c r="H62" s="23">
        <v>0.05</v>
      </c>
      <c r="M62" s="24"/>
      <c r="N62" s="24"/>
      <c r="O62" s="24"/>
      <c r="P62" s="24"/>
      <c r="Q62" s="24"/>
      <c r="R62" s="24"/>
      <c r="S62" s="24"/>
      <c r="T62" s="24"/>
      <c r="U62" s="24"/>
    </row>
    <row r="63" spans="2:21" ht="17.25" customHeight="1">
      <c r="B63" s="22">
        <v>3</v>
      </c>
      <c r="C63" s="1016" t="s">
        <v>886</v>
      </c>
      <c r="D63" s="1017"/>
      <c r="E63" s="1017"/>
      <c r="F63" s="1017"/>
      <c r="G63" s="1018"/>
      <c r="H63" s="23">
        <v>0.05</v>
      </c>
      <c r="M63" s="24"/>
      <c r="N63" s="24"/>
      <c r="O63" s="24"/>
      <c r="P63" s="24"/>
      <c r="Q63" s="24"/>
      <c r="R63" s="24"/>
      <c r="S63" s="24"/>
      <c r="T63" s="24"/>
      <c r="U63" s="24"/>
    </row>
    <row r="64" spans="2:21" ht="17.25" customHeight="1">
      <c r="B64" s="22">
        <v>4</v>
      </c>
      <c r="C64" s="1016" t="s">
        <v>887</v>
      </c>
      <c r="D64" s="1017"/>
      <c r="E64" s="1017"/>
      <c r="F64" s="1017"/>
      <c r="G64" s="1018"/>
      <c r="H64" s="23">
        <v>0.05</v>
      </c>
      <c r="M64" s="24"/>
      <c r="N64" s="24"/>
      <c r="O64" s="24"/>
      <c r="P64" s="24"/>
      <c r="Q64" s="24"/>
      <c r="R64" s="24"/>
      <c r="S64" s="24"/>
      <c r="T64" s="24"/>
      <c r="U64" s="24"/>
    </row>
    <row r="65" spans="2:8" ht="17.25" customHeight="1">
      <c r="B65" s="22">
        <v>5</v>
      </c>
      <c r="C65" s="1016" t="s">
        <v>888</v>
      </c>
      <c r="D65" s="1017"/>
      <c r="E65" s="1017"/>
      <c r="F65" s="1017"/>
      <c r="G65" s="1018"/>
      <c r="H65" s="23">
        <v>0.05</v>
      </c>
    </row>
    <row r="66" spans="2:8">
      <c r="B66" s="25"/>
      <c r="C66" s="1019" t="s">
        <v>396</v>
      </c>
      <c r="D66" s="1020"/>
      <c r="E66" s="1020"/>
      <c r="F66" s="1020"/>
      <c r="G66" s="1021"/>
      <c r="H66" s="26">
        <f>SUM(H61:H65)</f>
        <v>1.0000000000000002</v>
      </c>
    </row>
    <row r="67" spans="2:8">
      <c r="B67" s="27"/>
      <c r="C67" s="27"/>
      <c r="D67" s="27"/>
      <c r="E67" s="27"/>
      <c r="F67" s="27"/>
      <c r="G67" s="27"/>
      <c r="H67" s="27"/>
    </row>
    <row r="69" spans="2:8">
      <c r="B69" s="5" t="s">
        <v>889</v>
      </c>
      <c r="D69" s="19"/>
    </row>
    <row r="89" spans="1:11" s="3" customFormat="1">
      <c r="A89" s="3" t="s">
        <v>890</v>
      </c>
    </row>
    <row r="90" spans="1:11" ht="38.25" customHeight="1">
      <c r="B90" s="1022" t="s">
        <v>891</v>
      </c>
      <c r="C90" s="1023"/>
      <c r="D90" s="1023"/>
      <c r="E90" s="1023"/>
      <c r="F90" s="1023"/>
      <c r="G90" s="1023"/>
      <c r="H90" s="1023"/>
      <c r="I90" s="1023"/>
      <c r="J90" s="1023"/>
      <c r="K90" s="1023"/>
    </row>
    <row r="92" spans="1:11" s="3" customFormat="1">
      <c r="A92" s="3" t="s">
        <v>892</v>
      </c>
    </row>
    <row r="93" spans="1:11">
      <c r="B93" s="5" t="s">
        <v>893</v>
      </c>
    </row>
    <row r="94" spans="1:11">
      <c r="B94" s="5" t="s">
        <v>894</v>
      </c>
    </row>
    <row r="95" spans="1:11">
      <c r="B95" s="5" t="s">
        <v>895</v>
      </c>
    </row>
    <row r="97" spans="1:2">
      <c r="B97" s="5" t="s">
        <v>896</v>
      </c>
    </row>
    <row r="98" spans="1:2">
      <c r="B98" s="5" t="s">
        <v>897</v>
      </c>
    </row>
    <row r="99" spans="1:2" s="3" customFormat="1">
      <c r="A99" s="3" t="s">
        <v>898</v>
      </c>
    </row>
    <row r="100" spans="1:2">
      <c r="B100" s="5" t="s">
        <v>899</v>
      </c>
    </row>
    <row r="101" spans="1:2">
      <c r="B101" s="5" t="s">
        <v>900</v>
      </c>
    </row>
    <row r="103" spans="1:2">
      <c r="B103" s="5" t="s">
        <v>901</v>
      </c>
    </row>
    <row r="104" spans="1:2">
      <c r="B104" s="5" t="s">
        <v>902</v>
      </c>
    </row>
  </sheetData>
  <mergeCells count="8">
    <mergeCell ref="C65:G65"/>
    <mergeCell ref="C66:G66"/>
    <mergeCell ref="B90:K90"/>
    <mergeCell ref="C60:G60"/>
    <mergeCell ref="C61:G61"/>
    <mergeCell ref="C62:G62"/>
    <mergeCell ref="C63:G63"/>
    <mergeCell ref="C64:G64"/>
  </mergeCells>
  <phoneticPr fontId="152" type="noConversion"/>
  <pageMargins left="0.69930555555555596" right="0.69930555555555596" top="0.75" bottom="0.75" header="0.3" footer="0.3"/>
  <pageSetup paperSize="9" orientation="portrait"/>
  <drawing r:id="rId1"/>
  <legacyDrawing r:id="rId2"/>
  <oleObjects>
    <mc:AlternateContent xmlns:mc="http://schemas.openxmlformats.org/markup-compatibility/2006">
      <mc:Choice Requires="x14">
        <oleObject progId="Visio.Drawing.15" shapeId="123905" r:id="rId3">
          <objectPr defaultSize="0" altText="" r:id="rId4">
            <anchor moveWithCells="1">
              <from>
                <xdr:col>1</xdr:col>
                <xdr:colOff>314325</xdr:colOff>
                <xdr:row>38</xdr:row>
                <xdr:rowOff>123825</xdr:rowOff>
              </from>
              <to>
                <xdr:col>11</xdr:col>
                <xdr:colOff>504825</xdr:colOff>
                <xdr:row>55</xdr:row>
                <xdr:rowOff>200025</xdr:rowOff>
              </to>
            </anchor>
          </objectPr>
        </oleObject>
      </mc:Choice>
      <mc:Fallback>
        <oleObject progId="Visio.Drawing.15" shapeId="123905" r:id="rId3"/>
      </mc:Fallback>
    </mc:AlternateContent>
  </oleObjec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2"/>
  <sheetViews>
    <sheetView workbookViewId="0">
      <selection activeCell="H17" sqref="H17"/>
    </sheetView>
  </sheetViews>
  <sheetFormatPr defaultColWidth="9" defaultRowHeight="13.5"/>
  <cols>
    <col min="1" max="1" width="13.25" customWidth="1"/>
  </cols>
  <sheetData>
    <row r="1" spans="1:2">
      <c r="A1" s="1">
        <v>43101</v>
      </c>
      <c r="B1" s="2" t="s">
        <v>903</v>
      </c>
    </row>
    <row r="2" spans="1:2">
      <c r="A2" s="1">
        <v>43144</v>
      </c>
      <c r="B2" s="2" t="s">
        <v>904</v>
      </c>
    </row>
    <row r="3" spans="1:2">
      <c r="A3" s="1">
        <v>43145</v>
      </c>
      <c r="B3" s="2" t="s">
        <v>904</v>
      </c>
    </row>
    <row r="4" spans="1:2">
      <c r="A4" s="1">
        <v>43146</v>
      </c>
      <c r="B4" s="2" t="s">
        <v>904</v>
      </c>
    </row>
    <row r="5" spans="1:2">
      <c r="A5" s="1">
        <v>43147</v>
      </c>
      <c r="B5" s="2" t="s">
        <v>904</v>
      </c>
    </row>
    <row r="6" spans="1:2">
      <c r="A6" s="1">
        <v>43148</v>
      </c>
      <c r="B6" s="2" t="s">
        <v>904</v>
      </c>
    </row>
    <row r="7" spans="1:2">
      <c r="A7" s="1">
        <v>43149</v>
      </c>
      <c r="B7" s="2" t="s">
        <v>904</v>
      </c>
    </row>
    <row r="8" spans="1:2">
      <c r="A8" s="1">
        <v>43150</v>
      </c>
      <c r="B8" s="2" t="s">
        <v>904</v>
      </c>
    </row>
    <row r="9" spans="1:2">
      <c r="A9" s="1">
        <v>43151</v>
      </c>
      <c r="B9" s="2" t="s">
        <v>904</v>
      </c>
    </row>
    <row r="10" spans="1:2">
      <c r="A10" s="1">
        <v>43152</v>
      </c>
      <c r="B10" s="2" t="s">
        <v>904</v>
      </c>
    </row>
    <row r="11" spans="1:2">
      <c r="A11" s="1">
        <v>43195</v>
      </c>
      <c r="B11" s="2" t="s">
        <v>905</v>
      </c>
    </row>
    <row r="12" spans="1:2">
      <c r="A12" s="1">
        <v>43196</v>
      </c>
      <c r="B12" s="2" t="s">
        <v>905</v>
      </c>
    </row>
    <row r="13" spans="1:2">
      <c r="A13" s="1">
        <v>43197</v>
      </c>
      <c r="B13" s="2" t="s">
        <v>905</v>
      </c>
    </row>
    <row r="14" spans="1:2">
      <c r="A14" s="1">
        <v>43219</v>
      </c>
      <c r="B14" s="2" t="s">
        <v>906</v>
      </c>
    </row>
    <row r="15" spans="1:2">
      <c r="A15" s="1">
        <v>43220</v>
      </c>
      <c r="B15" s="2" t="s">
        <v>906</v>
      </c>
    </row>
    <row r="16" spans="1:2">
      <c r="A16" s="1">
        <v>43221</v>
      </c>
      <c r="B16" s="2" t="s">
        <v>906</v>
      </c>
    </row>
    <row r="17" spans="1:2">
      <c r="A17" s="1">
        <v>43267</v>
      </c>
      <c r="B17" s="2" t="s">
        <v>907</v>
      </c>
    </row>
    <row r="18" spans="1:2">
      <c r="A18" s="1">
        <v>43268</v>
      </c>
      <c r="B18" s="2" t="s">
        <v>907</v>
      </c>
    </row>
    <row r="19" spans="1:2">
      <c r="A19" s="1">
        <v>43269</v>
      </c>
      <c r="B19" s="2" t="s">
        <v>907</v>
      </c>
    </row>
    <row r="20" spans="1:2">
      <c r="A20" s="1">
        <v>43365</v>
      </c>
      <c r="B20" s="2" t="s">
        <v>908</v>
      </c>
    </row>
    <row r="21" spans="1:2">
      <c r="A21" s="1">
        <v>43366</v>
      </c>
      <c r="B21" s="2" t="s">
        <v>908</v>
      </c>
    </row>
    <row r="22" spans="1:2">
      <c r="A22" s="1">
        <v>43367</v>
      </c>
      <c r="B22" s="2" t="s">
        <v>908</v>
      </c>
    </row>
    <row r="23" spans="1:2">
      <c r="A23" s="1">
        <v>43374</v>
      </c>
      <c r="B23" s="2" t="s">
        <v>909</v>
      </c>
    </row>
    <row r="24" spans="1:2">
      <c r="A24" s="1">
        <v>43375</v>
      </c>
      <c r="B24" s="2" t="s">
        <v>909</v>
      </c>
    </row>
    <row r="25" spans="1:2">
      <c r="A25" s="1">
        <v>43376</v>
      </c>
      <c r="B25" s="2" t="s">
        <v>909</v>
      </c>
    </row>
    <row r="26" spans="1:2">
      <c r="A26" s="1">
        <v>43377</v>
      </c>
      <c r="B26" s="2" t="s">
        <v>909</v>
      </c>
    </row>
    <row r="27" spans="1:2">
      <c r="A27" s="1">
        <v>43378</v>
      </c>
      <c r="B27" s="2" t="s">
        <v>909</v>
      </c>
    </row>
    <row r="28" spans="1:2">
      <c r="A28" s="1">
        <v>43379</v>
      </c>
      <c r="B28" s="2" t="s">
        <v>909</v>
      </c>
    </row>
    <row r="29" spans="1:2">
      <c r="A29" s="1">
        <v>43380</v>
      </c>
      <c r="B29" s="2" t="s">
        <v>909</v>
      </c>
    </row>
    <row r="30" spans="1:2">
      <c r="A30" s="1">
        <v>43464</v>
      </c>
      <c r="B30" s="2" t="s">
        <v>910</v>
      </c>
    </row>
    <row r="31" spans="1:2">
      <c r="A31" s="1">
        <v>43465</v>
      </c>
      <c r="B31" s="2" t="s">
        <v>910</v>
      </c>
    </row>
    <row r="32" spans="1:2">
      <c r="A32" s="1">
        <v>43466</v>
      </c>
      <c r="B32" s="2" t="s">
        <v>910</v>
      </c>
    </row>
  </sheetData>
  <phoneticPr fontId="152" type="noConversion"/>
  <pageMargins left="0.75" right="0.75" top="1" bottom="1" header="0.51180555555555596" footer="0.51180555555555596"/>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19</vt:i4>
      </vt:variant>
      <vt:variant>
        <vt:lpstr>命名范围</vt:lpstr>
      </vt:variant>
      <vt:variant>
        <vt:i4>44</vt:i4>
      </vt:variant>
    </vt:vector>
  </HeadingPairs>
  <TitlesOfParts>
    <vt:vector size="63" baseType="lpstr">
      <vt:lpstr>报告封面</vt:lpstr>
      <vt:lpstr>目录</vt:lpstr>
      <vt:lpstr>填写说明</vt:lpstr>
      <vt:lpstr>项目属性</vt:lpstr>
      <vt:lpstr>项目度量分析计划</vt:lpstr>
      <vt:lpstr>预测-结果</vt:lpstr>
      <vt:lpstr>预测-指导</vt:lpstr>
      <vt:lpstr>总模型</vt:lpstr>
      <vt:lpstr>迭代模型</vt:lpstr>
      <vt:lpstr>需求</vt:lpstr>
      <vt:lpstr>工作量分布</vt:lpstr>
      <vt:lpstr>规模</vt:lpstr>
      <vt:lpstr>项目进度</vt:lpstr>
      <vt:lpstr>过程产出缺陷度量</vt:lpstr>
      <vt:lpstr>测试及验收缺陷度量</vt:lpstr>
      <vt:lpstr>人员统计</vt:lpstr>
      <vt:lpstr>人员基本信息</vt:lpstr>
      <vt:lpstr>根因分析</vt:lpstr>
      <vt:lpstr>附录-节假日</vt:lpstr>
      <vt:lpstr>Diskname</vt:lpstr>
      <vt:lpstr>for_add</vt:lpstr>
      <vt:lpstr>过程产出缺陷度量!for_Creview</vt:lpstr>
      <vt:lpstr>过程产出缺陷度量!for_CRreview</vt:lpstr>
      <vt:lpstr>过程产出缺陷度量!for_Dreview</vt:lpstr>
      <vt:lpstr>过程产出缺陷度量!for_FRreview</vt:lpstr>
      <vt:lpstr>过程产出缺陷度量!for_set_all1</vt:lpstr>
      <vt:lpstr>过程产出缺陷度量!for_set_all2</vt:lpstr>
      <vt:lpstr>过程产出缺陷度量!for_set_all3</vt:lpstr>
      <vt:lpstr>过程产出缺陷度量!for_set_all4</vt:lpstr>
      <vt:lpstr>过程产出缺陷度量!for_set_all5</vt:lpstr>
      <vt:lpstr>for_set_all6</vt:lpstr>
      <vt:lpstr>过程产出缺陷度量!for_set_calculate1</vt:lpstr>
      <vt:lpstr>过程产出缺陷度量!for_set_calculate2</vt:lpstr>
      <vt:lpstr>过程产出缺陷度量!for_set_calculate3</vt:lpstr>
      <vt:lpstr>过程产出缺陷度量!for_set_calculate4</vt:lpstr>
      <vt:lpstr>过程产出缺陷度量!for_set_calculate5</vt:lpstr>
      <vt:lpstr>for_set_calculate6</vt:lpstr>
      <vt:lpstr>for_set_PPB</vt:lpstr>
      <vt:lpstr>过程产出缺陷度量!for_set_PPB1</vt:lpstr>
      <vt:lpstr>过程产出缺陷度量!for_set_PPB2</vt:lpstr>
      <vt:lpstr>过程产出缺陷度量!for_set_PPB3</vt:lpstr>
      <vt:lpstr>过程产出缺陷度量!for_set_PPB4</vt:lpstr>
      <vt:lpstr>过程产出缺陷度量!for_set_PPB5</vt:lpstr>
      <vt:lpstr>for_set_PPB6</vt:lpstr>
      <vt:lpstr>过程产出缺陷度量!for_set_review1</vt:lpstr>
      <vt:lpstr>过程产出缺陷度量!for_set_review2</vt:lpstr>
      <vt:lpstr>过程产出缺陷度量!for_set_review3</vt:lpstr>
      <vt:lpstr>过程产出缺陷度量!for_set_review4</vt:lpstr>
      <vt:lpstr>过程产出缺陷度量!for_set_review5</vt:lpstr>
      <vt:lpstr>for_set_test</vt:lpstr>
      <vt:lpstr>for_set_week</vt:lpstr>
      <vt:lpstr>过程产出缺陷度量!for_TCreview</vt:lpstr>
      <vt:lpstr>for_Test</vt:lpstr>
      <vt:lpstr>PDeviation</vt:lpstr>
      <vt:lpstr>Username</vt:lpstr>
      <vt:lpstr>过程产出缺陷度量!VCreview</vt:lpstr>
      <vt:lpstr>过程产出缺陷度量!VCRreview</vt:lpstr>
      <vt:lpstr>VDeviation</vt:lpstr>
      <vt:lpstr>过程产出缺陷度量!VDreview</vt:lpstr>
      <vt:lpstr>过程产出缺陷度量!VFRreview</vt:lpstr>
      <vt:lpstr>过程产出缺陷度量!VTCreview</vt:lpstr>
      <vt:lpstr>VTest</vt:lpstr>
      <vt:lpstr>Vweek</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付艳华</dc:creator>
  <cp:lastModifiedBy>AutoBVT</cp:lastModifiedBy>
  <dcterms:created xsi:type="dcterms:W3CDTF">2006-09-16T00:00:00Z</dcterms:created>
  <dcterms:modified xsi:type="dcterms:W3CDTF">2018-11-18T14:20:29Z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2052-10.1.0.7469</vt:lpwstr>
  </property>
</Properties>
</file>

<file path=userCustomization/customUI.xml>�� 
</file>