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80" windowWidth="9255" windowHeight="3600"/>
  </bookViews>
  <sheets>
    <sheet name="1. 功能性需求状态跟踪表" sheetId="4" r:id="rId1"/>
    <sheet name="2. 非功能性需求跟踪表" sheetId="11" r:id="rId2"/>
  </sheets>
  <definedNames>
    <definedName name="_xlnm._FilterDatabase" localSheetId="0" hidden="1">'1. 功能性需求状态跟踪表'!$A$3:$T$70</definedName>
  </definedNames>
  <calcPr calcId="145621"/>
</workbook>
</file>

<file path=xl/calcChain.xml><?xml version="1.0" encoding="utf-8"?>
<calcChain xmlns="http://schemas.openxmlformats.org/spreadsheetml/2006/main">
  <c r="A6" i="11" l="1"/>
  <c r="K14" i="11" l="1"/>
  <c r="K13" i="11"/>
  <c r="K12" i="11"/>
  <c r="K11" i="11"/>
  <c r="K10" i="11"/>
  <c r="K9" i="11"/>
  <c r="K8" i="11"/>
  <c r="J14" i="11"/>
  <c r="J13" i="11"/>
  <c r="J12" i="11"/>
  <c r="J11" i="11"/>
  <c r="J10" i="11"/>
  <c r="J9" i="11"/>
  <c r="J8" i="11"/>
  <c r="I14" i="11"/>
  <c r="I13" i="11"/>
  <c r="I12" i="11"/>
  <c r="I11" i="11"/>
  <c r="I10" i="11"/>
  <c r="I9" i="11"/>
  <c r="I8" i="11"/>
  <c r="H14" i="11"/>
  <c r="H13" i="11"/>
  <c r="H12" i="11"/>
  <c r="H11" i="11"/>
  <c r="H10" i="11"/>
  <c r="H9" i="11"/>
  <c r="H8" i="11"/>
  <c r="G14" i="11"/>
  <c r="G13" i="11"/>
  <c r="G12" i="11"/>
  <c r="G11" i="11"/>
  <c r="G10" i="11"/>
  <c r="G9" i="11"/>
  <c r="G8" i="11"/>
  <c r="F10" i="11"/>
  <c r="F14" i="11"/>
  <c r="F13" i="11"/>
  <c r="F12" i="11"/>
  <c r="F11" i="11"/>
  <c r="F9" i="11"/>
  <c r="F8" i="11"/>
  <c r="G15" i="11" l="1"/>
  <c r="H15" i="11"/>
  <c r="J15" i="11"/>
  <c r="K15" i="11"/>
  <c r="I15" i="11"/>
  <c r="F15" i="11"/>
  <c r="A15" i="11"/>
  <c r="A14" i="11"/>
  <c r="A13" i="11"/>
  <c r="A12" i="11"/>
  <c r="A11" i="11"/>
  <c r="A10" i="11"/>
  <c r="A9" i="11"/>
  <c r="A8" i="11"/>
  <c r="R70" i="4" l="1"/>
  <c r="R69" i="4"/>
  <c r="R68" i="4"/>
  <c r="R67" i="4"/>
  <c r="R66" i="4"/>
  <c r="R65" i="4"/>
  <c r="P70" i="4"/>
  <c r="P69" i="4"/>
  <c r="P68" i="4"/>
  <c r="P67" i="4"/>
  <c r="P66" i="4"/>
  <c r="P65" i="4"/>
  <c r="N70" i="4"/>
  <c r="N69" i="4"/>
  <c r="N68" i="4"/>
  <c r="N67" i="4"/>
  <c r="N66" i="4"/>
  <c r="N65" i="4"/>
  <c r="L70" i="4"/>
  <c r="L69" i="4"/>
  <c r="L68" i="4"/>
  <c r="L67" i="4"/>
  <c r="L66" i="4"/>
  <c r="L65" i="4"/>
  <c r="J70" i="4"/>
  <c r="J69" i="4"/>
  <c r="J68" i="4"/>
  <c r="J67" i="4"/>
  <c r="J66" i="4"/>
  <c r="J65" i="4"/>
  <c r="Q63" i="4"/>
  <c r="Q62" i="4"/>
  <c r="Q61" i="4"/>
  <c r="Q60" i="4"/>
  <c r="Q59" i="4"/>
  <c r="O63" i="4"/>
  <c r="O62" i="4"/>
  <c r="O61" i="4"/>
  <c r="O60" i="4"/>
  <c r="O59" i="4"/>
  <c r="M63" i="4"/>
  <c r="M62" i="4"/>
  <c r="M61" i="4"/>
  <c r="M60" i="4"/>
  <c r="M59" i="4"/>
  <c r="K63" i="4"/>
  <c r="K62" i="4"/>
  <c r="K61" i="4"/>
  <c r="K60" i="4"/>
  <c r="K59" i="4"/>
  <c r="I63" i="4"/>
  <c r="I62" i="4"/>
  <c r="I61" i="4"/>
  <c r="I60" i="4"/>
  <c r="I59" i="4"/>
  <c r="H63" i="4"/>
  <c r="H62" i="4"/>
  <c r="H61" i="4"/>
  <c r="H60" i="4"/>
  <c r="H59" i="4"/>
  <c r="A67" i="4"/>
  <c r="A66" i="4"/>
  <c r="A65" i="4"/>
  <c r="A64" i="4"/>
  <c r="A63" i="4"/>
  <c r="A62" i="4"/>
  <c r="J57" i="4" l="1"/>
  <c r="J58" i="4"/>
  <c r="A70" i="4" l="1"/>
  <c r="A69" i="4"/>
  <c r="A68" i="4"/>
  <c r="R58" i="4"/>
  <c r="R57" i="4"/>
  <c r="P58" i="4"/>
  <c r="P57" i="4"/>
  <c r="N58" i="4"/>
  <c r="N57" i="4"/>
  <c r="Q58" i="4"/>
  <c r="Q57" i="4"/>
  <c r="O58" i="4"/>
  <c r="O57" i="4"/>
  <c r="M58" i="4"/>
  <c r="M57" i="4"/>
  <c r="K58" i="4"/>
  <c r="K57" i="4"/>
  <c r="K64" i="4" s="1"/>
  <c r="I57" i="4"/>
  <c r="I58" i="4"/>
  <c r="M64" i="4" l="1"/>
  <c r="Q64" i="4"/>
  <c r="O64" i="4"/>
  <c r="A4" i="11"/>
  <c r="I64" i="4"/>
  <c r="L58" i="4"/>
  <c r="H58" i="4"/>
  <c r="A53" i="4" l="1"/>
  <c r="A54" i="4"/>
  <c r="A55" i="4"/>
  <c r="A4" i="4"/>
  <c r="A57" i="4"/>
  <c r="A58" i="4"/>
  <c r="A59" i="4"/>
  <c r="A60" i="4"/>
  <c r="A61" i="4"/>
  <c r="A6" i="4" l="1"/>
  <c r="A8" i="4" s="1"/>
  <c r="A10" i="4" s="1"/>
  <c r="L57" i="4"/>
  <c r="A12" i="4" l="1"/>
  <c r="A14" i="4" s="1"/>
  <c r="A16" i="4" s="1"/>
  <c r="A18" i="4" s="1"/>
  <c r="H57" i="4"/>
  <c r="H64" i="4" s="1"/>
  <c r="A20" i="4" l="1"/>
  <c r="A22" i="4" s="1"/>
  <c r="A24" i="4" l="1"/>
  <c r="A5" i="11"/>
  <c r="A26" i="4" l="1"/>
  <c r="A28" i="4" l="1"/>
  <c r="A30" i="4" s="1"/>
  <c r="A32" i="4" s="1"/>
  <c r="A34" i="4" s="1"/>
  <c r="A36" i="4" s="1"/>
  <c r="A38" i="4" s="1"/>
  <c r="A40" i="4" s="1"/>
  <c r="A42" i="4" s="1"/>
  <c r="A44" i="4" s="1"/>
  <c r="A46" i="4" s="1"/>
  <c r="A48" i="4" s="1"/>
  <c r="A50" i="4" s="1"/>
  <c r="A52" i="4" s="1"/>
</calcChain>
</file>

<file path=xl/sharedStrings.xml><?xml version="1.0" encoding="utf-8"?>
<sst xmlns="http://schemas.openxmlformats.org/spreadsheetml/2006/main" count="678" uniqueCount="228">
  <si>
    <t>备注</t>
    <phoneticPr fontId="3" type="noConversion"/>
  </si>
  <si>
    <t>高</t>
  </si>
  <si>
    <t>已完成合计</t>
    <phoneticPr fontId="3" type="noConversion"/>
  </si>
  <si>
    <t>编号</t>
    <phoneticPr fontId="3" type="noConversion"/>
  </si>
  <si>
    <t>业务模块</t>
    <phoneticPr fontId="3" type="noConversion"/>
  </si>
  <si>
    <t>业务单元</t>
    <phoneticPr fontId="3" type="noConversion"/>
  </si>
  <si>
    <t>客户需求优先级</t>
    <phoneticPr fontId="3" type="noConversion"/>
  </si>
  <si>
    <t>需求规格状态</t>
    <phoneticPr fontId="3" type="noConversion"/>
  </si>
  <si>
    <t>产品业务可重用情况</t>
    <phoneticPr fontId="3" type="noConversion"/>
  </si>
  <si>
    <t>产品经理验收时填写</t>
    <phoneticPr fontId="3" type="noConversion"/>
  </si>
  <si>
    <t>产品经理验收时填写</t>
    <phoneticPr fontId="3" type="noConversion"/>
  </si>
  <si>
    <t>基于CRS的系统设计状态</t>
    <phoneticPr fontId="3" type="noConversion"/>
  </si>
  <si>
    <t>客户需求(CRS)编号</t>
    <phoneticPr fontId="3" type="noConversion"/>
  </si>
  <si>
    <t>需求规格(SRS)编号</t>
    <phoneticPr fontId="3" type="noConversion"/>
  </si>
  <si>
    <t>基于SRS的系统设计状态</t>
    <phoneticPr fontId="3" type="noConversion"/>
  </si>
  <si>
    <t>基于CRS的编码实现状态</t>
    <phoneticPr fontId="3" type="noConversion"/>
  </si>
  <si>
    <t>基于SRS的编码实现状态</t>
    <phoneticPr fontId="3" type="noConversion"/>
  </si>
  <si>
    <t>基于CRS的测试用例状态</t>
    <phoneticPr fontId="3" type="noConversion"/>
  </si>
  <si>
    <t>基于SRS的测试用例状态</t>
    <phoneticPr fontId="3" type="noConversion"/>
  </si>
  <si>
    <t>基于CRS的测试状态</t>
    <phoneticPr fontId="3" type="noConversion"/>
  </si>
  <si>
    <t>基于SRS的测试状态</t>
    <phoneticPr fontId="3" type="noConversion"/>
  </si>
  <si>
    <t>基于CRS的验收状态</t>
    <phoneticPr fontId="3" type="noConversion"/>
  </si>
  <si>
    <t>基于SRS的验收状态</t>
    <phoneticPr fontId="3" type="noConversion"/>
  </si>
  <si>
    <t>1. 客户需求说明书评审通过后初始化；
2. 如果有新增的客户需求，则在变更审批通过后增加需求条目（不能删除需求条目）。
3. 产品经理填写</t>
    <phoneticPr fontId="3" type="noConversion"/>
  </si>
  <si>
    <t>1. 需求规格说明书评审通过且阶段结束后跟踪填写
2. 需求规格同前面第二点
3. 项目经理填写</t>
    <phoneticPr fontId="3" type="noConversion"/>
  </si>
  <si>
    <t>1. 系统设计说明书评审通过且阶段结束后跟踪填写
2. 项目经理填写</t>
    <phoneticPr fontId="3" type="noConversion"/>
  </si>
  <si>
    <t>1. 编码阶段结束后跟踪填写
2. 项目经理填写</t>
    <phoneticPr fontId="3" type="noConversion"/>
  </si>
  <si>
    <t>1. 测试用例评审通过后跟踪填写
2. 项目经理填写</t>
    <phoneticPr fontId="3" type="noConversion"/>
  </si>
  <si>
    <t>1. 测试阶段结束后跟踪填写
2. 项目经理填写</t>
    <phoneticPr fontId="3" type="noConversion"/>
  </si>
  <si>
    <t>填写说明</t>
    <phoneticPr fontId="3" type="noConversion"/>
  </si>
  <si>
    <t>未完成合计</t>
    <phoneticPr fontId="3" type="noConversion"/>
  </si>
  <si>
    <t>说明：在此之前插入行，可以自动统计，不用修改函数</t>
    <phoneticPr fontId="3" type="noConversion"/>
  </si>
  <si>
    <t>客户需求新增-已完成合计</t>
    <phoneticPr fontId="3" type="noConversion"/>
  </si>
  <si>
    <t>客户需求新增-未完成合计</t>
    <phoneticPr fontId="3" type="noConversion"/>
  </si>
  <si>
    <t>客户需求修改-已完成合计</t>
    <phoneticPr fontId="3" type="noConversion"/>
  </si>
  <si>
    <t>客户需求修改-未完成合计</t>
    <phoneticPr fontId="3" type="noConversion"/>
  </si>
  <si>
    <t>客户需求删除-已完成合计</t>
    <phoneticPr fontId="3" type="noConversion"/>
  </si>
  <si>
    <t>客户需求删除-未完成</t>
    <phoneticPr fontId="3" type="noConversion"/>
  </si>
  <si>
    <t>需求规格新增-已完成合计</t>
    <phoneticPr fontId="3" type="noConversion"/>
  </si>
  <si>
    <t>需求规格新增-未完成合计</t>
    <phoneticPr fontId="3" type="noConversion"/>
  </si>
  <si>
    <t>需求规格修改-已完成合计</t>
    <phoneticPr fontId="3" type="noConversion"/>
  </si>
  <si>
    <t>需求规格修改-未完成合计</t>
    <phoneticPr fontId="3" type="noConversion"/>
  </si>
  <si>
    <t>需求规格删除-已完成合计</t>
    <phoneticPr fontId="3" type="noConversion"/>
  </si>
  <si>
    <t>需求规格删除-未完成合计</t>
    <phoneticPr fontId="3" type="noConversion"/>
  </si>
  <si>
    <t>已完成</t>
  </si>
  <si>
    <t>非功能性需求跟踪表--以评审通过的/基线的《客户需求说明书》为基准</t>
    <phoneticPr fontId="3" type="noConversion"/>
  </si>
  <si>
    <t>非功能性需求类型</t>
    <phoneticPr fontId="3" type="noConversion"/>
  </si>
  <si>
    <t>非功能性需求详细描述</t>
    <phoneticPr fontId="3" type="noConversion"/>
  </si>
  <si>
    <t>非功能性客户需求(NCRS)编号</t>
    <phoneticPr fontId="3" type="noConversion"/>
  </si>
  <si>
    <t>优先级</t>
    <phoneticPr fontId="3" type="noConversion"/>
  </si>
  <si>
    <t>1. 需求规格说明书评审通过且阶段结束后跟踪填写
2. 需求规格同前面第二点
3. 项目经理填写</t>
    <phoneticPr fontId="13" type="noConversion"/>
  </si>
  <si>
    <t>1. 系统设计说明书评审通过且阶段结束后跟踪填写
2. 项目经理填写</t>
    <phoneticPr fontId="13" type="noConversion"/>
  </si>
  <si>
    <t>1. 编码阶段结束后跟踪填写
2. 项目经理填写</t>
    <phoneticPr fontId="13" type="noConversion"/>
  </si>
  <si>
    <t>1. 测试用例评审通过后跟踪填写
2. 项目经理填写</t>
    <phoneticPr fontId="13" type="noConversion"/>
  </si>
  <si>
    <t>1. 测试阶段结束后跟踪填写
2. 项目经理填写</t>
    <phoneticPr fontId="13" type="noConversion"/>
  </si>
  <si>
    <t>产品经理验收时填写</t>
    <phoneticPr fontId="13" type="noConversion"/>
  </si>
  <si>
    <t>是否完成了非功能性需求的设计</t>
    <phoneticPr fontId="3" type="noConversion"/>
  </si>
  <si>
    <t>是否完成了非功能性需求的实现</t>
    <phoneticPr fontId="3" type="noConversion"/>
  </si>
  <si>
    <t>是否完成了非功能性需求的需求规格分析</t>
    <phoneticPr fontId="3" type="noConversion"/>
  </si>
  <si>
    <t>是否完成了非功能性需求的用例设计</t>
    <phoneticPr fontId="3" type="noConversion"/>
  </si>
  <si>
    <t>是否完成且通过了非功能性需求的测试</t>
    <phoneticPr fontId="3" type="noConversion"/>
  </si>
  <si>
    <t>是否完成且通过了非功能性需求的验收</t>
    <phoneticPr fontId="3" type="noConversion"/>
  </si>
  <si>
    <t>原需求已完成合计</t>
    <phoneticPr fontId="3" type="noConversion"/>
  </si>
  <si>
    <t>原需求未完成合计</t>
    <phoneticPr fontId="3" type="noConversion"/>
  </si>
  <si>
    <t>需求新增-已完成合计</t>
    <phoneticPr fontId="3" type="noConversion"/>
  </si>
  <si>
    <t>需求新增-未完成合计</t>
    <phoneticPr fontId="3" type="noConversion"/>
  </si>
  <si>
    <t>需求修改-已完成合计</t>
    <phoneticPr fontId="3" type="noConversion"/>
  </si>
  <si>
    <t>需求删除-已完成合计</t>
    <phoneticPr fontId="3" type="noConversion"/>
  </si>
  <si>
    <t>需求修改-未完成合计</t>
    <phoneticPr fontId="3" type="noConversion"/>
  </si>
  <si>
    <t>需求删除-未完成</t>
    <phoneticPr fontId="3" type="noConversion"/>
  </si>
  <si>
    <t>原需求已完成</t>
  </si>
  <si>
    <t>需求跟踪矩阵--以评审通过的/基线的《客户需求说明书》或需求列表为基准</t>
    <phoneticPr fontId="3" type="noConversion"/>
  </si>
  <si>
    <t>里程碑</t>
    <phoneticPr fontId="3" type="noConversion"/>
  </si>
  <si>
    <t>理论应用可以进入第二步配置应用内容中进行试题配置，可配置内置理论练习试题和理论考核试题</t>
  </si>
  <si>
    <t>教师进入理论应用中，可选择内置的理论考核试卷，或自定义上传试题，配置理论试题卷，发布理论考核。</t>
  </si>
  <si>
    <t>在应用简介页面上点击“进入考核”按钮，进入理论试题考核答题页面。</t>
  </si>
  <si>
    <t>教师可查看已结束的理论考核成绩，包括成绩概况（最高分、最低分、平均分）、成绩统计图、错题统计、学生成绩得分列表（可导出成绩单）。</t>
  </si>
  <si>
    <t>应用学习页面点击“进入练习”按钮，选择理论试题，进入对应试题的练习答题页面；学生还可查看练习历史成绩</t>
  </si>
  <si>
    <t>用于管理理论试题，可上传、编辑、删除理论试题，试题可用于理论考试系统中进行创建试卷。</t>
  </si>
  <si>
    <t>增加用户自主注册学生账号功能。</t>
  </si>
  <si>
    <t>1.修改用户端管理员导入账号的模板，将组织架构导入和账号导入的模板合为一个；
2.将原来的一个列表，拆分为“教师管理”和“学生管理”两个列表，教师管理列表页只显示管理员和教师账号，学生管理列表只显示学生账号；
3.班级架构处初始默认内置一套完整的班级架构（包括：默认专业-2018级-一班），可直接往此班级内新增账号，用户也可以删除此套默认班级年级和专业。
4.右侧账号列表增加搜索功能，可按姓名/账号模糊查询用户信息，学生还可以按学号查询。
5.右侧账号列表增加显示用户账号。
6.查看学生账号信息弹窗中显示学号。
7.专业年级班级三个字段可输入符号。
8.添加账号时不需要设置密码，直接由系统生成默认密码111aaa。
9.重置密码由666666改为111aaa。
10.创建学生账号时不需要输入电话和邮箱。</t>
  </si>
  <si>
    <t>应用中心页面增加“应用类型”筛选项，可按应用类型“实训应用/理论应用”进行筛选展示</t>
  </si>
  <si>
    <t>部分页面细节优化汇总，包括认证考试页面、超管页面、超管应用管理页面、查看成绩页面等。</t>
  </si>
  <si>
    <t>实训应用增加发布团队模式考核功能，可进行学生团队分组实训考核</t>
  </si>
  <si>
    <t>兼容性需求</t>
    <phoneticPr fontId="13" type="noConversion"/>
  </si>
  <si>
    <t>性能需求</t>
    <phoneticPr fontId="13" type="noConversion"/>
  </si>
  <si>
    <t>财务分析对接-超管端-应用后台</t>
  </si>
  <si>
    <t>财务分析对接-超管端-配置应用内容</t>
  </si>
  <si>
    <t>财务分析对接-教师端-后台</t>
  </si>
  <si>
    <t>财务分析对接-教师端-发布个人考核</t>
  </si>
  <si>
    <t>财务分析对接-教师端-考核列表</t>
  </si>
  <si>
    <t>财务分析对接-教师端-查看考核成绩</t>
  </si>
  <si>
    <t>财务分析对接-教师端-进入练习</t>
  </si>
  <si>
    <t>财务分析对接-学生端-个人练习-进入项目</t>
  </si>
  <si>
    <t>财务分析对接-学生端-个人练习-查看历史成绩</t>
  </si>
  <si>
    <t>财务分析对接-学生端-案例学习</t>
  </si>
  <si>
    <t>财务分析对接-学生端-个人考核</t>
  </si>
  <si>
    <t>财务分析对接-学生端-考核成绩</t>
  </si>
  <si>
    <t>R1.1_CR085</t>
  </si>
  <si>
    <t>R1.1_CR084</t>
    <phoneticPr fontId="3" type="noConversion"/>
  </si>
  <si>
    <t>R1.1_CR086</t>
  </si>
  <si>
    <t>R1.1_CR087</t>
  </si>
  <si>
    <t>R1.1_CR088</t>
  </si>
  <si>
    <t>R1.1_CR089</t>
  </si>
  <si>
    <t>R1.1_CR090</t>
  </si>
  <si>
    <t>R1.1_CR091</t>
  </si>
  <si>
    <t>R1.1_CR092</t>
  </si>
  <si>
    <t>R1.1_CR093</t>
  </si>
  <si>
    <t>R1.1_CR094</t>
  </si>
  <si>
    <t>R1.1_CR095</t>
  </si>
  <si>
    <t>迭代四</t>
    <phoneticPr fontId="3" type="noConversion"/>
  </si>
  <si>
    <t>审计综合-学生端-进入练习</t>
  </si>
  <si>
    <t>审计综合-学生端-进入练习-练习页面</t>
  </si>
  <si>
    <t>审计综合-学生端-进入考核</t>
  </si>
  <si>
    <t>审计综合-学生端-成绩查看</t>
  </si>
  <si>
    <t>审计综合-教师端-进入练习</t>
  </si>
  <si>
    <t>审计综合-教师端-发布考核</t>
  </si>
  <si>
    <t>审计综合-教师端-后台-管理页面</t>
  </si>
  <si>
    <t>审计综合-教师端-成绩查询</t>
  </si>
  <si>
    <t>审计综合-管理员端-管理页面</t>
  </si>
  <si>
    <t>1.模式类型中增加“接口模式”，为直接接口对接模式，选择后下一步为“配置应用内容”，只需要选择一个系统，无练习/考核设置，完成后跳转至最后一步完成页面（即不需要配置资源）。
2.应用类型增加“工具应用”。工具应用只能选择“接口模式”的模式类型。
3.应用基本信息中增加“应用来源”字段，可将应用归类为自研应用或第三方应用</t>
    <phoneticPr fontId="3" type="noConversion"/>
  </si>
  <si>
    <t>1、学生在以渔有方平台上进入应用，进入后点击进入练习，弹窗显示项目列表，列表显示编号、项目名称、“进入练习”按钮、“查看历史成绩”按钮。项目名称和排序与教师端后台管理页面中练习管理一致。
2、点击进入项目，当没有未完成的当前项目时，新标签页进入练习页面；当有未完成的当前项目时，弹窗提示是否继续上次练习，选择后新标签页进入练习页面，选是则进入上次练习最后保存页面，选否则进入新练习。
3、点击查看历史成绩，新标签页进入历史成绩页面。页面显示历史成绩列表，列表包含序号、项目名称、练习时间、得分、练习次数、操作。练习时间显示开始时间和提交时间，操作仅有查看详情。点击查看详情，当前页面跳转到练习查看页面，页面显示练习完成情况并标注错误项，左侧配有返回按钮，点击返回历史成绩页面。</t>
  </si>
  <si>
    <t>1、风险评估：项目页面内容包含头部和项目内容，头部显示项目所在审计步骤，后面不再赘述，项目内容包含企业基本信息、控制程序、风险点选择、业务承接选择。企业基本信息和控制程序为文字性信息，让学生了解该企业并提供参考内容。风险点选择显示该企业报表数据，学生需选择会计科目作为审计风险点，该部分判分。业务承接选择由学生根据以上信息进行判断是否承接该业务并备注意见，该部分判分。
2、审计计划：项目内容包含企业基本信息、风险点选择、项目工作、审计计划书。企业基本信息和风险点选择为仅显示内容，让学生了解该公司基本信息。项目工作显示已选风险点明细，学生需对明细科目进行审计工作的安排，勾选审计方法，该部分判分。审计计划书根据项目工作自动生成，不判分。
3、控制测试：项目内容包含控制程序、文件展示、风险点选择。控制程序和文件展示为展示内容，给学生提供参考信息。风险点选择显示该企业报表数据，学生需根据展示内容选择会计科目作为审计风险点，该部分判分。
4、函件填写：项目内容包含函件科目选择、关联公司交易、货币资金、银行询证函、关联交易、交易询证函。函件科目选择显示该企业报表数据，学生需选择需要发出函件的科目，该部分判分。关联公司交易显示交易列表，仅显示不判分。货币资金仅显示明细，不判分。银行询证函显示函件样式，学生需根据货币资金明细填写，该部分判分。关联交易显示关联公司交易明细，不判分。交易询证函显示函件样式，学生根据关联交易中明细填写，该部分判分。
5、资产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6、负债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7、权益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8、损益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9、成本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10、完成审计：项目内容包含调整后报表、审计工作摘要、审计意见选择、审计报告。调整后报表仅显示报表数据。审计工作摘要显示该案例中未公允反映在报表的科目和未通过的审计方法，提供给学生以参考。审计意见选择选择审计意见，该部分判分。审计报告展示审计报告、会计报表及附录，供学生学习不判分。</t>
  </si>
  <si>
    <t>1、学生在以渔有方平台上应用页面，进入后点击进入考核，若当前没有考核则弹窗提示；若当前有考核，则新标签页进入考核页面，考核页面和练习页面一致。</t>
  </si>
  <si>
    <t>1、在以渔有方-我的成绩中点击应用进入成绩查看页面，页面显示考核列表，列表显示考核名称、考核日期、成绩、考核详情。考核详情下有查看按钮，点击查看，当前页面跳转考核查看页面，显示内容与练习查看页面基本一致。下方配有“上一步”、“下一步”按钮，左侧配有“返回”按钮，最后一步审计报告页面配有“打印报告”按钮，点击可打印报告。</t>
  </si>
  <si>
    <t>1、操作与学生端一致</t>
  </si>
  <si>
    <t>1、点击发布考核，弹窗编辑考核信息，输入考核名称、考核时间、选择考核或自定义考核、选择班级，点击确认后发布。
2、在弹窗内点击选择考核，弹出考核列表，列表显示序号、考核名称、操作。操作仅有查看，点击后可查看项目内容。选择后确认，关闭考核列表弹窗并在考核信息弹窗显示考核名称。
3、在弹窗内点击自定义考核，新标签页进入管理页面的考试管理。
4、点击考核列表，弹框显示考核列表，列表显示序号、考核名称、考核班级、考核状态、操作，功能与以渔有方保持一致。</t>
  </si>
  <si>
    <t>1、在以渔有方-后台页面点击应用进入子系统管理页面，左侧显示管理项目，分为案例管理、练习管理、考试管理。
2、案例管理页面显示“添加案例”、“删除案例”、“编辑案例”按钮和案例列表，列表显示序号、案例名称、操作，包含两种案例：未提交案例和已提交案例，由操作列区分，未提交案例显示继续编辑，已提交案例显示点击查看。点击添加案例，当前页面跳转至案例内容配置页面，头部显示当前所属审计步骤，左侧显示当前项目步骤并配有返回按钮，右侧显示当前项目步骤填写内容。点击返回，当前页面跳转至案例管理页面。下方配有“上一步”、“下一步”、“保存”按钮，“上一步”、“下一步”用于切换项目，点击时自动保存当前项目内容，“保存”用于保存当前页面内容避免临时页面崩溃等情况。在案例页面最后一步，“下一步”按钮变更为“提交”按钮，点击后提交案例。列表中案例只可单选，点击案例选中该行才可点击“删除案例”和“编辑案例”。点击删除案例，弹窗确认删除。点击编辑案例，当前页面跳转案例内容配置页面，与添加案例基本一致，内容显示已填。若在风险评估选择“不同意承接业务”则该案例不可选择作为考试，且“下一步”按钮变为“提交”按钮
3、点击练习管理，当前页面跳转至练习管理页面，练习管理页面显示“添加项目”、“删除项目”按钮和项目列表，列表显示序号、项目名称、操作。点击添加项目，弹窗选择项目信息，需选择案例和项目类别，点击确定生成项目。生成名称为“项目类别-案例名称”，不可重复生成完全相同的项目。列表中项目只可单选，点击项目选中该行才可点击“删除项目””。点击删除项目，弹窗确认删除。
4、点击考试管理，操作内容和方式与练习管理基本一致，添加项目时仅可选择案例，不可选择项目。</t>
  </si>
  <si>
    <t>1、保持与以渔有方一致</t>
  </si>
  <si>
    <t>1、与教师端-后台-管理页面保持一致，不再赘述。</t>
  </si>
  <si>
    <t>R1.1_CR096</t>
  </si>
  <si>
    <t>R1.1_CR097</t>
  </si>
  <si>
    <t>R1.1_CR098</t>
  </si>
  <si>
    <t>R1.1_CR099</t>
  </si>
  <si>
    <t>R1.1_CR100</t>
  </si>
  <si>
    <t>R1.1_CR101</t>
  </si>
  <si>
    <t>R1.1_CR102</t>
  </si>
  <si>
    <t>R1.1_CR103</t>
  </si>
  <si>
    <t>R1.1_CR104</t>
  </si>
  <si>
    <t>电子报税-学生端-我的应用-进入应用-进入练习（实训练习）</t>
  </si>
  <si>
    <t>电子报税-学生端-进入练习（实训练习）-查看练习记录</t>
  </si>
  <si>
    <t>电子报税-学生端-实训练习-练习（任一模块下）-练习页面</t>
  </si>
  <si>
    <t>电子报税-学生端-进入考核-考核页面</t>
  </si>
  <si>
    <t>电子报税-学生端-我的成绩-成绩查看</t>
  </si>
  <si>
    <t>电子报税-教师端-我的应用-进入应用-进入练习（实训练习）</t>
  </si>
  <si>
    <t>电子报税-教师端-我的应用-发布考核</t>
  </si>
  <si>
    <t>电子报税-教师端-我的应用-考核列表</t>
  </si>
  <si>
    <t>电子报税-教师端-后台-管理页面</t>
  </si>
  <si>
    <t>电子报税-教师端-案例管理</t>
  </si>
  <si>
    <t>电子报税-教师端-练习管理</t>
  </si>
  <si>
    <t>电子报税-教师端-考核管理</t>
  </si>
  <si>
    <t>电子报税-教师端-成绩查询</t>
  </si>
  <si>
    <t>电子报税-管理员端-管理页面</t>
  </si>
  <si>
    <t>电子报税-管理员端-税种管理</t>
  </si>
  <si>
    <t>电子报税-管理员端-案例管理</t>
  </si>
  <si>
    <t>电子报税-管理员端-练习管理</t>
  </si>
  <si>
    <t>电子报税-管理员端-考核管理</t>
  </si>
  <si>
    <t>1、学生进入电子报税实训应用后在实训练习板块点击“进入练习”，弹框练习项目（练习项目弹框。单屏最多显示10项练习，超过10项增加滚动条，最多50项），可选择任何一个项目点击“进入练习”开启练习，也可点击“查看练习记录”查看最近一个月的练习记录；
2、选中某个项目点击“进入练习”后，系统判断此练习是否存在最近一次未完成离开的状态，如果有，则弹框询问是否继续上次练习；如果没有，则无需弹框直接新标签页进入到该练习题的首个流程页面；
3、在2的情况下，如果选择“继续练习”则直接进入到上一次离开的练习位置；如果选择“取消”则关闭此弹窗</t>
  </si>
  <si>
    <t>1、点击“查看练习记录”，新标签页打开练习记录页面，展示该学生账号的练习记录（最近一个月的练习记录，一个月以前的自动清除）；练习记录列表（单屏最多显示10项练习，超过10项增加滚动条，最多可展示60条记录）内容包含：练习题、练习时间、练习次数、平均分数；其中练习时间表示为起始时间至终止时间，显示为xxxx.xx.xx-xx.xx（年.月.日-小时.分钟），起始时间为学生第一次做该练习的开始时间，终止时间为学生最近一次做完该练习离开的时间；列表排序为终止练习时间的倒叙；练习次数为完成该练习的次数统计，未到完成页面的练习不算入次数数据，也没有分数；平均分数为每次练习分数之和除以练习次数
2、选择任意一个练习列表点击“查看详情”即进入该练习详情查看页面，默认查看该练习项目最近一次的练习详情，此时“下一次练习”的按键为灰置状态不可点击，同时页面右上角也会显示本次练习的分数；当切换到上一次练习查看时“上一次练习”“下一次练习”均为可点击状态可逐个查看练习详情；练习详情查看页面与练习页面不同的是在原有的页面基础上增加了练习答案——在需要填写的地方（也就是考核点处）会框框标出回答正确或错误。正确则框框内表示为“√”，错误或未填写则框框内表示为“×+正确答案”</t>
  </si>
  <si>
    <t>1.点击某一项练习后，首先进入电子税务局仿真页面，学生需要点击右上角的税务系统，国税局、地税局，切换页面进而选择需要进入的税务练习（只有该练习是可以点击的状态，其他全部设置为非点击状态），才能进入到练习项的流程页面
2、每一个练习项的每一步流程页面的左侧都默认展开引导栏，引导栏主要内容包含“练习业务”和“案例背景”，“练习业务”包含“练习题目”和“题干内容”这两部分信息来自于管理员或教师在添加习题板块中手动输入的信息；“案例背景”包含企业基本信息、报表信息等，由管理员或教师在案例管理中设置和上传；点击向左的收缩按键隐藏引导栏，页面整个填充最大化展示；隐藏后点击向右的按键显示引导栏，页面缩小展示 
3、进入后，练习页面上方显示该税种的报税操作流程，不同的税种显示的流程不一样，主要有三类：企业所得税流程“上报财务报表—填写申报表—缴费—完成”；增值税流程“上报汇总—发票采集—填写申报表—缴费—完成”；除以上两种的其他税种流程“填写申报表—缴费—完成”。学生进入哪个流程则相应的流程模块和之前的流程模块高亮显示，如在“填写申报表”环节，则“上传财务报表”、“填写申报表”环节图标标亮，其他环节置灰。所有练习页面的左侧引导栏设计同报税大厅的原型设计，练习业务及企业相关信息可向右展示可向左收回隐藏，详见原型。
4、（企业所得税）进入“上报财务报表”后，学生根据背景信息在该页面填写利润表和资产负债表，两个表格不存在系统自动计算项，均需要学生手动填写；点击切换到资产负债表页面自动保存利润页面所填写的数据，两个页面都有提交按钮，点击时如有未完成的必填项，则弹窗提示还有未完成的表单，如已完成则进入进入“填写申报表”流程
5、（增值税）进入“上报汇总”后，点击选择日期框出现日历表输入日期，包含年月。（此处只有两个日期能选择，这两个日期来源于上传的报表）点击搜索图标进行条件搜索，搜索结果展示增值税普通发票和增值税专用发票的明细表，可点击切换查看；增值税发票明细表由教师端后台在案例管理板块的报表信息中设置添加，至少设置两个日期或两个税期的明细表，以便作为一个选择税期的考核点；确认无误后点击“远程抄税”弹框提示框，是否抄送本次搜索的税期，如税期有误取消则隐藏提示框，可重新选择日期和税期搜索；如确认无误点击确认，页面变为空白状态，隐藏搜索框和搜索结果，出现“正在上传资料”的提示字段，并有上传进度图标；停留2s后提示字段变为“抄税成功”，点击下一步进入到“发票采集”页面
6、（增值税）进入“发票采集”后，页面上方显示当前税期，系统根据上一步“上报汇总”的明细表自动统计填写进项采集、销项采集列表；学生根据案例背景判断是否填写进项税额转出列表，填写完成后点击提交进入“填写申报表”
7、进入“填写申报表”，学生进入的是哪个税种则出现对应的申报表及可能需要的附件表。申报表分为必填表，和非必填表。必填表*表示，非必填表示企业实际情况选择填写，点击切换到表格页面时系统自动保存上一个填写页面所填写的数据（正确填写报表数据作为一个考核点），每个表的页面都能点击提交按钮，系统判断是否填写完成必填表，如未完成弹框提示还有未完成填写的表单；如已完成则弹框将要提交的申报表，学生填写了哪个报表系统默认为选中状态，可点击反选取消提交该报表（正确选择需要提交哪些报表作为一个考核点），选择完成后点击确认时如有未完成填写项，则无法提交进入“填写申报表”流程且显示提示框；点击时如系统检测已完成所有填写项，该页面表格隐藏，页面中心出现“提交成功，审核中..”字段提示。并有审核等待的动效图标，在同一页面停留2s后字段更新为“XX局已审核成功，请及时缴费”
8、进入“缴费页面”，系统根据学生填写的报表内容，自动计算应缴税费（缴费数据是否符合答案作为一个考核点），点击缴费按键，跳转到“完成页面”
9、进入“完成页面”，页面出现“缴费成功”字段，以及查看电子回单、再练一次按键；点击查看电子回单，弹框出现该联系的税务电子回单，点击右上角的关闭按钮可关闭弹窗；点击再练一次，回到该税种流程的第一步页面。如企业说得税A类则回到“上报财务系统”页面</t>
  </si>
  <si>
    <t>点击我的成绩，新标签页出现我的成绩列表，展示内容有考核名称、考核日期、成绩，点击查看考核详情可进入“考核查看”页面，查看该考核的正确与错误的具体内容。“考核查看”页面同“考核页面”，只是在需要填写的地方（也就是考核点处）会框框标出回答正确或错误。正确则框框内表示为“√”，错误或未填写则框框内表示为“×+正确答案”；答案的后台规则为：后台在设置案例添加习题的时候需要上传答案，后台只需要比对学生填写的与上传的标准答案</t>
  </si>
  <si>
    <t>页面内容同学生端</t>
  </si>
  <si>
    <t>点击发布考核，显示“发布考核”的弹窗。在该弹窗需要输入考核名称、考试时间、选择考核、以及选择参与考核的班级；在选择考核板块，可以点击选择考核，弹框出现考核管理中的考核列表；也可以点击自定义案例，新标签页打开案例管理页面，选择案例</t>
  </si>
  <si>
    <t>点击考核列表，显示“考核列表”的弹窗。列表展示的内容有考核名称、考核班级、考核状态；已结束的考核可查看成绩；未开始的考核可修改考核信息</t>
  </si>
  <si>
    <t>1、点击“后台”进入管理模块。左侧导航栏，有案例管理、练习管理、考核管理三个菜单，默认为案例管理页面，案例管理菜单有底色，其他两个菜单无底色。鼠标移入某个菜单，该菜单出现底色；点击则页面刷新为该菜单下的内容</t>
  </si>
  <si>
    <t>成绩查询页面，可查看参与该考核的班级的整体成绩情况，支持导出成绩单</t>
  </si>
  <si>
    <t>1、管理模块。左侧导航栏，有税种管理、案例管理、练习管理、考核管理四个菜单，默认为税种管理页面内容，税种管理菜单有底色，其他三个菜单无底色。鼠标移入某个菜单，该菜单出现底色；点击则页面刷新为该菜单下的内容</t>
  </si>
  <si>
    <t>1、税种管理为税种列表展示，包含税种名称、更新时间（时间精确到分钟），排列方式为税种设置的时间顺序。税种名称字段、对应案例的案例名称字段均为可点击状态
2、查看税种：点击某一个税种列表的税种名称字段或者点击操作区的【查看】，新标签页打开该税种对应的税种的第一步流程页面，与练习页面不同的是该页面没有左侧引导栏，且一每步页面的操作键为【下一步】，完成页面展示电子回单
3、删除编辑功能
4、在税种列表上点击删除税种，弹框询问是否要删除该税种，点击确认则删除，删除后该税种关联的练习题、考核题均无效；点击取消则关闭弹出框回到税种列表页面</t>
  </si>
  <si>
    <t>页面样式和练习页面一致
1.后台需要制定评分标准，在考核点捕捉学生的操作比对打分（评分标准需另附文档）</t>
  </si>
  <si>
    <t>1、案例管理页面，展示已有案例列表（单屏展示10个列表，超过10个采用翻页形式。案例上限100个，且当案例超过3页时增加搜索功能），内容包含案例名称、更新时间，更新时间精确等到分钟，排列方式为先按来源（系统内置优先于教师自建），然后时间排序。
2、筛选查看。可根据来源筛选查看，来源包含，全部、系统内置、教师自建，设置筛选条件后页面刷新为该条件下的列表。也可输入案例名称搜索查看；系统内置的案例不支持编辑、删除操作
3、“添加案例”功能。点击“添加案例”，进入创建案例页面。创建的案例需填写案例名称（名称唯一，字数限制20字，只可输数字和文字）；填写案例背景——基本信息（公司全称、成立时间、公司地址、注册资本、主营业务、经营范围、统一社会信用代码、选择企业类型、纳税性质）和上传报表信息（目前有利润表、资产负债表、增值税发票明细表等）；其中基本信息板块为必填信息；上传报表信息可分类上传，目前有4类分别为财务报表、发票明细、员工信息，和其他，模板下有多个模板文件的点击下载后弹框选择，只有一个模板文件的直接下载，如：点击财务报表上传弹框选择模板，设置有利润表、资产负债表模板，可单选或复选下载，点击员工信息模板下载时直接下载该模板；下载后填入数据后，分别点击上传；设置练习题模块和设置考核题模块显示为空白状态，可暂不设置直接点击保存按键新建该案例，之后在编辑案例页面、练习管理、考核管理等页面再设置，也可点击添加练习题立刻添加；完成必填项之后点击"提交"弹框提示“添加成功，请点击确认回到列表”点击确认页面刷新到案例列表，且此新建的案例在列表最上方；如有未填写完成的必填项则弹框提示（添加失败，请填写完全）；点击取消按键则回到案例列表页面，不保存已填写的内容，再次点击添加案例需要重新输入所有信息
4、"添加案例—设置习题"功能。点击“创建习题”,系统自动判断是否填写好了案例名称。否则提示“请先填写案例名称”，是则进入添加练习的页面，在这个页面需要选择对应的税种名称、申报业务，输入题干内容（字数限制400字，可输数字、文字、字母、符号），设置答案，并且都是必填项，学生填好这两项后习题名称由系统自动生成，格式为“申报业务—案例名称”。同时，在配置答案时，系统根据税种和申报业务筛选改条件下的申报表供老师选择配置，下拉切换可选择表单（表单根据报税类型和案例信息自动筛选出部分可能需要填写的表单列表），逐一填写，每填写一个表单点击保存弹框提示“保存成功”，再切换填写；点击“新建”后，页面刷新到“添加案例”页面，设置习题板块出现第一个习题列表，并可进行删除操作，点击“取消”则回到上一层添加案例页面；每设置完成点击保存后的练习题列表后面固定删除的操作图标
5、查看案例。点击某一个案例名称或者点击操作区的【查看】即可在新标签页进入案例详情页查看该案例，可查看案例的相关情况（内容同添加案例页面）。查看案例页面无法进行任何操作
6、“编辑案例”功能。在案例列表上点击编辑，进入到该案例的编辑页面，编辑页面和查看页面内容基本相同，不同的是展示方式是编辑状态，且多了一些操作键。如在页面的右上角可点击预览新标签页进入预览模式，预览模式同查看案例页面；设置习题板块有“创建习题”按钮可点击创建，并且已设置的习题可点击“删除”按键；编辑完成后点击“提交”按键，系统自动判断是否填写完成所有的必填项，如已填写完则弹框显示“修改成功，请点击确认回到列表！”，反之“修改失败，请填写完全！”
7、在案例列表上点击删除案例，弹框询问是否要删除该案例，点击确认则删除，点击取消则关闭弹出框回到案例列表页面</t>
  </si>
  <si>
    <t>1、练习管理为练习列表（单屏展示10个列表，超过10个采用翻页形式。案例上限100个，且当练习超过3页时增加搜索功能）展示，包含练习题、税种名称、对应案例，排列方式为练习题设置的时间顺序。（后期练习题多了增加搜索功能）练习题字段、对应案例的案例字段为可点击状态
2、筛选查看。可根据来源筛选查看，来源包含，全部、系统内置、教师自建，设置筛选条件后页面刷新为该条件下的列表。也可输入练习题名称搜索查看。系统内置的练习不支持删除操作
3、查看练习。点击某一个练习列表的练习题字段或者点击操作区的【查看】，新标签页打开该练习对应的税种的第一步流程页面
4、点击某一个练习列表的对应案例字段，新标签页打开查看案例页面
5、在练习列表上点击删除按键，弹框询问是否要删除该练习，点击确认则删除，点击取消则关闭弹出框回到案例列表页面
6、“添加练习题”，点击练习管理页面的左上角“添加练习”按键，弹框选择已设置的习题，可按税种和案例条件搜索，也可输入关键词模糊搜索。选择某个税种时，自动筛选出该税种下的案例供选择；可单选或多选习题进行添加，点击确认后添加成功页面刷新为添加成功后的列表，新添加的习题在列表按顺序往下排布；点击取消则隐藏弹框；练习题会随着案例和习题的更新而更新</t>
  </si>
  <si>
    <t>1、在管理页面点击左侧的考核管理菜单，页面刷新为考核管理页面，展示内容为考核列表（单屏展示10个列表，超过10个采用翻页形式。案例上限100个，且当练习超过3页时增加搜索功能），也就是已创建的试卷列表，包含内容考核名称（试卷名称）及更新时间，考核名称字段为可点击状态
2、筛选查看。可根据来源筛选查看，来源包含，全部、系统内置、教师自建，设置筛选条件后页面刷新为该条件下的列表。也可输入考核名称搜索查看。系统内置的考核不支持删除操作
3、点击某一个考核列表的考核名称字段或者点击操作区的【查看】，新标签页打开该考核查看页面。考核查看页面默认展示试卷名称和第一题内容，点击上一题、下一题可切换查看该试卷下面的所有题目
4、在考核列表上点击删除按键，弹框询问是否要删除该考核，点击确认则删除，点击取消则关闭弹出框回到考核管理页面
5、“添加考核”点击考核管理左上角的“添加考核”按键，进入添加考核的第一步，第一步需要填写考核名称（名称唯一，字数限制20字，只可输数字和文字），添加考核题目，默认至少要添加1个考核题目；添加考核题目点击“请选择习题”的下拉框弹框显示已设置的习题（习题列表）（这些习题在案例模块添加的），可按税种和案例条件搜索，也可输入关键词模糊搜索。选择某个税种时，自动筛选出该税种下的案例供选择；单选选习题进行添加，点击确认后添加成功，添加的那个习题名称自动填充到下拉框，同时隐藏弹框；第一个考题添加完成后可点击第一个考题后面的“添加考核”按键可以继续添加考题，点击后出现第二个考题的选择下拉框；除了考题一，其他考题设置完成后，后面都会有“删除”按键，可直接删除考题；已设置好的考核不会随着案例和习题的更新而更新</t>
  </si>
  <si>
    <t>同“教师端-案例管理”，但不支持搜索功能，且没有来源一栏</t>
  </si>
  <si>
    <t>同“教师端-练习管理”，但不支持搜索功能，且没有来源一栏</t>
  </si>
  <si>
    <t>同“教师端-考核管理”，但不支持搜索功能，且没有来源一栏</t>
  </si>
  <si>
    <t>R1.1_CR105</t>
  </si>
  <si>
    <t>R1.1_CR106</t>
  </si>
  <si>
    <t>R1.1_CR107</t>
  </si>
  <si>
    <t>R1.1_CR108</t>
  </si>
  <si>
    <t>R1.1_CR109</t>
  </si>
  <si>
    <t>R1.1_CR110</t>
  </si>
  <si>
    <t>R1.1_CR111</t>
  </si>
  <si>
    <t>R1.1_CR112</t>
  </si>
  <si>
    <t>R1.1_CR113</t>
  </si>
  <si>
    <t>R1.1_CR114</t>
  </si>
  <si>
    <t>R1.1_CR115</t>
  </si>
  <si>
    <t>R1.1_CR116</t>
  </si>
  <si>
    <t>R1.1_CR117</t>
  </si>
  <si>
    <t>R1.1_CR118</t>
  </si>
  <si>
    <t>R1.1_CR119</t>
  </si>
  <si>
    <t>R1.1_CR120</t>
  </si>
  <si>
    <t>R1.1_CR121</t>
  </si>
  <si>
    <t>R1.1_CR122</t>
  </si>
  <si>
    <t>P2P对接-教学-我的应用-互联网金融P2P实训系统-进入应用-进入练习</t>
  </si>
  <si>
    <t>P3P对接-教学-我的应用-互联网金融P2P实训系统-个人考核</t>
  </si>
  <si>
    <t>P4P对接-教学-我的应用-互联网金融P2P实训系统-实训案例管理</t>
  </si>
  <si>
    <t>P5P对接-教学-成绩管理</t>
  </si>
  <si>
    <t>P6P对接-后台-互联网金融P2P实训系统-项目管理</t>
  </si>
  <si>
    <t>P7P对接-学习-我的应用-互联网金融P2P实训系统-个人练习</t>
  </si>
  <si>
    <t>P8P对接-学习-我的应用-互联网金融P2P实训系统-自由练习</t>
  </si>
  <si>
    <t>P9P对接-学习-我的应用-互联网金融P2P实训系统-个人考核</t>
  </si>
  <si>
    <t>P10P对接-学习-我的成绩</t>
  </si>
  <si>
    <t>P11P对接-应用-应用后台-P2P实训系统-项目管理</t>
  </si>
  <si>
    <t>A、接口集成，通过“进入练习”打开实训项目列表，实训项目通过接口从P2P子系统同步过来。项目包括：网络借贷的借款流程模拟实训、贷款审核模拟实训、网贷平台的投资流程模拟实训、贷后管理和资金管理操作实训、P2P产品设计及上线模拟实训、平台的线上活动营销模拟实训、P2P平台数据分析模拟实训。
B、点击“进入项目”后，跳转到P2P子系统，进入的不同实训项目，子系统右侧的案例计分面板中的判分点和案例对应不同，用户根据计分面板中的“考核总结”的操作点，完成相应操作后，即可获得相应分数。成功完成该操作点，得分，未完成的不得分，点击面板上的“提交”按钮后，面板给出总得分，并在考核总结的”操作点“上给出”√“和”×“。且提交按钮，变为”重新练习”按钮。点击“重新练习"按钮后，用户可以再次进行该练习，练习重新计分。</t>
  </si>
  <si>
    <t>A、接口集成，点击个人考核后，点击”选择考核“，实训考核的试卷可以通过接口从P2P子系统同步过来。
B、点击自定义案例，可以打开P2P子系统的后台项目管理功能，进行实训考核试卷的创建管理，创建的考核试卷，会同步到“选择考核”的实训列表中。教师角色创建的试卷，只有该创建教师自己可以查看，并引用。</t>
  </si>
  <si>
    <t>接口集成，可以打开P2P子系统的后台项目管理功能，进行实训考核试卷的创建管理，创建的实训练习项目和考核试卷，实训考核试卷和实训项目练习的列表中。教师角色创建的练习或者试卷，只有该创建教师自己可以查看，并引用。</t>
  </si>
  <si>
    <t>接口集成，教师发布的考核，学生完成后，学生的考核成绩数据，同步到该模块，供教师查询。</t>
  </si>
  <si>
    <t>接口集成，可以打开P2P子系统的后台项目管理功能，进行实训练习和考核试卷的创建管理，创建的实训练习项目和考核试卷，实训考核试卷和实训项目练习的列表中。教师角色创建的练习或者试卷，只有该创建教师自己可以查看，并引用。</t>
  </si>
  <si>
    <t>A、接口集成，可以打开实训项目列表，实训项目通过接口从P2P子系统同步过来。项目包括：网络借贷的借款流程模拟实训、贷款审核模拟实训、网贷平台的投资流程模拟实训、贷后管理和资金管理操作实训、P2P产品设计及上线模拟实训、平台的线上活动营销模拟实训、P2P平台数据分析模拟实训。
B、点击“进入项目”后，跳转到P2P子系统，进入的不同实训项目，子系统右侧的案例计分面板中的判分点和案例对应不同，用户根据计分面板中的“考核总结”的操作点，完成相应操作后，即可获得相应分数。成功完成该操作点，得分，未完成的不得分，点击面板上的“提交”按钮后，面板给出总得分，并在考核总结的”操作点“上给出”√“和”×“。且提交按钮，变为”重新练习”按钮。点击“重新练习"按钮后，用户可以再次进行该练习，练习重新计分。
C、点击查看历史成绩，可以查看每次练习的实训结果。</t>
  </si>
  <si>
    <t>接口集成，可以直接打开P2P子系统，无计分面板状态。</t>
  </si>
  <si>
    <t>接口集成，可以进入教师发布开始的实训考核。</t>
  </si>
  <si>
    <t>接口集成，可以同步学生的P2P考核成绩过来。</t>
  </si>
  <si>
    <t>接口集成，可以打开P2P子系统的后台项目管理功能，进行实训练习和考核试卷的创建管理，创建的实训练习项目和考核试卷，实训考核试卷和实训项目练习的列表中。该角色创建的练习或者考核试卷，将作为初始数据，所有教师角色均可引用，但不可编辑。</t>
  </si>
  <si>
    <t>R1.1_CR123</t>
  </si>
  <si>
    <t>R1.1_CR124</t>
  </si>
  <si>
    <t>R1.1_CR125</t>
  </si>
  <si>
    <t>R1.1_CR126</t>
  </si>
  <si>
    <t>R1.1_CR127</t>
  </si>
  <si>
    <t>R1.1_CR128</t>
  </si>
  <si>
    <t>R1.1_CR129</t>
  </si>
  <si>
    <t>R1.1_CR130</t>
  </si>
  <si>
    <t>R1.1_CR131</t>
  </si>
  <si>
    <t>R1.1_CR132</t>
  </si>
  <si>
    <t>R1.1_NCR010</t>
    <phoneticPr fontId="13" type="noConversion"/>
  </si>
  <si>
    <t>R1.1_NCR011</t>
    <phoneticPr fontId="13" type="noConversion"/>
  </si>
  <si>
    <t>平台和所有子系统页面，需兼容IE11、谷歌；分辨率最小1280，最大1920</t>
    <phoneticPr fontId="3" type="noConversion"/>
  </si>
  <si>
    <t>测试学生通过平台进入财务分析考核、接收财务分析考核成绩的接口性能</t>
    <phoneticPr fontId="3" type="noConversion"/>
  </si>
  <si>
    <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</si>
</sst>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name val="宋体"/>
      <charset val="134"/>
    </font>
    <font>
      <sz val="11"/>
      <color theme="1"/>
      <name val="宋体"/>
      <family val="2"/>
      <charset val="134"/>
      <scheme val="minor"/>
    </font>
    <font>
      <sz val="11"/>
      <color theme="1"/>
      <name val="宋体"/>
      <family val="2"/>
      <charset val="134"/>
      <scheme val="minor"/>
    </font>
    <font>
      <sz val="9"/>
      <name val="宋体"/>
      <family val="3"/>
      <charset val="134"/>
    </font>
    <font>
      <sz val="10"/>
      <name val="宋体"/>
      <family val="3"/>
      <charset val="134"/>
    </font>
    <font>
      <sz val="10"/>
      <color theme="1"/>
      <name val="宋体"/>
      <family val="3"/>
      <charset val="134"/>
      <scheme val="minor"/>
    </font>
    <font>
      <b/>
      <sz val="10"/>
      <name val="宋体"/>
      <family val="3"/>
      <charset val="134"/>
    </font>
    <font>
      <i/>
      <sz val="10"/>
      <color rgb="FF0066FF"/>
      <name val="宋体"/>
      <family val="3"/>
      <charset val="134"/>
    </font>
    <font>
      <sz val="10"/>
      <color indexed="9"/>
      <name val="Times New Roman"/>
      <family val="1"/>
    </font>
    <font>
      <sz val="10"/>
      <name val="Times New Roman"/>
      <family val="1"/>
    </font>
    <font>
      <sz val="10"/>
      <color indexed="9"/>
      <name val="宋体"/>
      <family val="3"/>
      <charset val="134"/>
    </font>
    <font>
      <sz val="10"/>
      <color theme="0"/>
      <name val="宋体"/>
      <family val="3"/>
      <charset val="134"/>
    </font>
    <font>
      <b/>
      <sz val="10"/>
      <color theme="1"/>
      <name val="宋体"/>
      <family val="3"/>
      <charset val="134"/>
      <scheme val="minor"/>
    </font>
    <font>
      <sz val="9"/>
      <name val="宋体"/>
      <family val="3"/>
      <charset val="134"/>
    </font>
    <font>
      <sz val="11"/>
      <color theme="1"/>
      <name val="宋体"/>
      <charset val="134"/>
      <scheme val="minor"/>
    </font>
    <font>
      <sz val="12"/>
      <name val="宋体"/>
      <family val="3"/>
      <charset val="134"/>
    </font>
    <font>
      <sz val="11"/>
      <color theme="1"/>
      <name val="宋体"/>
      <family val="3"/>
      <charset val="134"/>
      <scheme val="minor"/>
    </font>
  </fonts>
  <fills count="11">
    <fill>
      <patternFill patternType="none"/>
    </fill>
    <fill>
      <patternFill patternType="gray125"/>
    </fill>
    <fill>
      <patternFill patternType="solid">
        <fgColor indexed="6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lightUp"/>
    </fill>
    <fill>
      <patternFill patternType="solid">
        <fgColor theme="8" tint="-0.249977111117893"/>
        <bgColor indexed="64"/>
      </patternFill>
    </fill>
    <fill>
      <patternFill patternType="solid">
        <fgColor theme="3" tint="0.59999389629810485"/>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16">
    <xf numFmtId="0" fontId="0" fillId="0" borderId="0"/>
    <xf numFmtId="0" fontId="14" fillId="0" borderId="0">
      <alignment vertical="center"/>
    </xf>
    <xf numFmtId="0" fontId="2" fillId="0" borderId="0">
      <alignment vertical="center"/>
    </xf>
    <xf numFmtId="0" fontId="15" fillId="0" borderId="0">
      <alignment vertical="center"/>
    </xf>
    <xf numFmtId="0" fontId="14" fillId="0" borderId="0"/>
    <xf numFmtId="0" fontId="15" fillId="0" borderId="0">
      <alignment vertical="center"/>
    </xf>
    <xf numFmtId="0" fontId="14" fillId="0" borderId="0">
      <alignment vertical="center"/>
    </xf>
    <xf numFmtId="0" fontId="1" fillId="0" borderId="0">
      <alignment vertical="center"/>
    </xf>
    <xf numFmtId="0" fontId="15" fillId="0" borderId="0"/>
    <xf numFmtId="0" fontId="16" fillId="0" borderId="0">
      <alignment vertical="center"/>
    </xf>
    <xf numFmtId="0" fontId="1" fillId="0" borderId="0">
      <alignment vertical="center"/>
    </xf>
    <xf numFmtId="0" fontId="16" fillId="0" borderId="0"/>
    <xf numFmtId="0" fontId="15" fillId="0" borderId="0">
      <alignment vertical="center"/>
    </xf>
    <xf numFmtId="0" fontId="16" fillId="0" borderId="0">
      <alignment vertical="center"/>
    </xf>
    <xf numFmtId="0" fontId="16" fillId="0" borderId="0">
      <alignment vertical="center"/>
    </xf>
    <xf numFmtId="0" fontId="1" fillId="0" borderId="0">
      <alignment vertical="center"/>
    </xf>
  </cellStyleXfs>
  <cellXfs count="62">
    <xf numFmtId="0" fontId="0" fillId="0" borderId="0" xfId="0"/>
    <xf numFmtId="0" fontId="5" fillId="0" borderId="3"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pplyProtection="1">
      <alignment horizontal="left" vertical="center" wrapText="1"/>
      <protection locked="0"/>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Fill="1" applyBorder="1" applyAlignment="1" applyProtection="1">
      <alignment horizontal="center" vertical="center" wrapText="1"/>
      <protection locked="0"/>
    </xf>
    <xf numFmtId="0" fontId="4" fillId="0" borderId="2" xfId="0" applyFont="1" applyBorder="1" applyAlignment="1">
      <alignment vertical="center" wrapText="1"/>
    </xf>
    <xf numFmtId="0" fontId="4" fillId="0" borderId="0" xfId="0" applyFont="1" applyAlignment="1">
      <alignment vertical="center" wrapText="1"/>
    </xf>
    <xf numFmtId="0" fontId="4" fillId="0" borderId="1" xfId="0" applyFont="1" applyFill="1" applyBorder="1" applyAlignment="1" applyProtection="1">
      <alignment horizontal="left" vertical="center" wrapText="1"/>
      <protection locked="0"/>
    </xf>
    <xf numFmtId="0" fontId="4" fillId="0" borderId="0" xfId="0" applyFont="1" applyAlignment="1">
      <alignment wrapText="1"/>
    </xf>
    <xf numFmtId="0" fontId="4" fillId="0" borderId="0" xfId="0" applyFont="1" applyBorder="1" applyAlignment="1">
      <alignment wrapText="1"/>
    </xf>
    <xf numFmtId="0" fontId="4" fillId="0" borderId="1" xfId="0" applyFont="1" applyBorder="1" applyAlignment="1">
      <alignment horizontal="center" vertical="center" wrapText="1"/>
    </xf>
    <xf numFmtId="0" fontId="6" fillId="0" borderId="0" xfId="0" applyFont="1" applyAlignment="1">
      <alignment wrapText="1"/>
    </xf>
    <xf numFmtId="0" fontId="8" fillId="2" borderId="1" xfId="0" applyFont="1" applyFill="1" applyBorder="1" applyAlignment="1" applyProtection="1">
      <alignment horizontal="center" wrapText="1"/>
      <protection locked="0"/>
    </xf>
    <xf numFmtId="0" fontId="8" fillId="2" borderId="1" xfId="0" applyFont="1" applyFill="1" applyBorder="1" applyAlignment="1" applyProtection="1">
      <alignment horizontal="center" vertical="center" wrapText="1"/>
    </xf>
    <xf numFmtId="0" fontId="6" fillId="0" borderId="0" xfId="0" applyFont="1" applyFill="1" applyAlignment="1">
      <alignment wrapText="1"/>
    </xf>
    <xf numFmtId="0" fontId="7" fillId="4" borderId="1" xfId="0" applyFont="1" applyFill="1" applyBorder="1" applyAlignment="1" applyProtection="1">
      <alignment horizontal="center" vertical="center" wrapText="1"/>
      <protection locked="0"/>
    </xf>
    <xf numFmtId="0" fontId="7" fillId="5" borderId="1" xfId="0" applyFont="1" applyFill="1" applyBorder="1" applyAlignment="1" applyProtection="1">
      <alignment horizontal="center" vertical="center" wrapText="1"/>
      <protection locked="0"/>
    </xf>
    <xf numFmtId="0" fontId="4" fillId="3" borderId="1" xfId="0" applyFont="1" applyFill="1" applyBorder="1" applyAlignment="1">
      <alignment horizontal="center" vertical="center" wrapText="1"/>
    </xf>
    <xf numFmtId="0" fontId="4" fillId="3" borderId="1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3" borderId="2" xfId="0" applyFont="1" applyFill="1" applyBorder="1" applyAlignment="1" applyProtection="1">
      <alignment horizontal="center" vertical="center" wrapText="1"/>
      <protection locked="0"/>
    </xf>
    <xf numFmtId="0" fontId="4" fillId="6" borderId="1" xfId="0" applyFont="1" applyFill="1" applyBorder="1" applyAlignment="1">
      <alignment horizontal="center" vertical="center" wrapText="1"/>
    </xf>
    <xf numFmtId="0" fontId="10" fillId="2" borderId="10" xfId="0" applyFont="1" applyFill="1" applyBorder="1" applyAlignment="1" applyProtection="1">
      <alignment horizontal="center" vertical="center" wrapText="1"/>
      <protection locked="0"/>
    </xf>
    <xf numFmtId="0" fontId="4" fillId="7" borderId="1" xfId="0" applyFont="1" applyFill="1" applyBorder="1" applyAlignment="1" applyProtection="1">
      <alignment horizontal="center" wrapText="1"/>
      <protection locked="0"/>
    </xf>
    <xf numFmtId="0" fontId="8" fillId="7" borderId="1" xfId="0" applyFont="1" applyFill="1" applyBorder="1" applyAlignment="1" applyProtection="1">
      <alignment horizontal="center" wrapText="1"/>
      <protection locked="0"/>
    </xf>
    <xf numFmtId="0" fontId="9" fillId="7" borderId="1" xfId="0" applyFont="1" applyFill="1" applyBorder="1" applyAlignment="1" applyProtection="1">
      <alignment horizontal="center" vertical="center" wrapText="1"/>
      <protection locked="0"/>
    </xf>
    <xf numFmtId="0" fontId="4" fillId="7" borderId="1" xfId="0" applyFont="1" applyFill="1" applyBorder="1" applyAlignment="1" applyProtection="1">
      <alignment horizontal="center" vertical="center" wrapText="1"/>
      <protection locked="0"/>
    </xf>
    <xf numFmtId="0" fontId="8" fillId="8" borderId="1" xfId="0" applyFont="1" applyFill="1" applyBorder="1" applyAlignment="1" applyProtection="1">
      <alignment horizontal="center" wrapText="1"/>
      <protection locked="0"/>
    </xf>
    <xf numFmtId="0" fontId="10" fillId="8" borderId="10" xfId="0" applyFont="1" applyFill="1" applyBorder="1" applyAlignment="1" applyProtection="1">
      <alignment horizontal="center" vertical="center" wrapText="1"/>
      <protection locked="0"/>
    </xf>
    <xf numFmtId="0" fontId="8" fillId="9" borderId="1" xfId="0" applyFont="1" applyFill="1" applyBorder="1" applyAlignment="1" applyProtection="1">
      <alignment horizontal="center" vertical="center" wrapText="1"/>
    </xf>
    <xf numFmtId="0" fontId="4" fillId="9" borderId="1" xfId="0" applyFont="1" applyFill="1" applyBorder="1" applyAlignment="1" applyProtection="1">
      <alignment horizontal="center" vertical="center" wrapText="1"/>
    </xf>
    <xf numFmtId="0" fontId="11" fillId="9" borderId="1" xfId="0" applyFont="1" applyFill="1" applyBorder="1" applyAlignment="1" applyProtection="1">
      <alignment horizontal="center" wrapText="1"/>
      <protection locked="0"/>
    </xf>
    <xf numFmtId="0" fontId="11" fillId="9" borderId="10" xfId="0" applyFont="1" applyFill="1" applyBorder="1" applyAlignment="1" applyProtection="1">
      <alignment horizontal="center" vertical="center" wrapText="1"/>
      <protection locked="0"/>
    </xf>
    <xf numFmtId="0" fontId="9" fillId="8" borderId="1" xfId="0" applyFont="1" applyFill="1" applyBorder="1" applyAlignment="1" applyProtection="1">
      <alignment horizontal="center" vertical="center" wrapText="1"/>
    </xf>
    <xf numFmtId="0" fontId="4" fillId="6" borderId="10"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7" fillId="0" borderId="1" xfId="0" applyFont="1" applyFill="1" applyBorder="1" applyAlignment="1" applyProtection="1">
      <alignment horizontal="left" vertical="center" wrapText="1"/>
      <protection locked="0"/>
    </xf>
    <xf numFmtId="0" fontId="4" fillId="3" borderId="10" xfId="0" applyFont="1" applyFill="1" applyBorder="1" applyAlignment="1" applyProtection="1">
      <alignment horizontal="center" vertical="center" wrapText="1"/>
      <protection locked="0"/>
    </xf>
    <xf numFmtId="0" fontId="5" fillId="0" borderId="13" xfId="0" applyFont="1" applyFill="1" applyBorder="1" applyAlignment="1">
      <alignment horizontal="center" vertical="center" wrapText="1"/>
    </xf>
    <xf numFmtId="0" fontId="11" fillId="9" borderId="10" xfId="0" applyFont="1" applyFill="1" applyBorder="1" applyAlignment="1" applyProtection="1">
      <alignment horizontal="center" wrapText="1"/>
      <protection locked="0"/>
    </xf>
    <xf numFmtId="0" fontId="8" fillId="8" borderId="10" xfId="0" applyFont="1" applyFill="1" applyBorder="1" applyAlignment="1" applyProtection="1">
      <alignment horizontal="center" wrapText="1"/>
      <protection locked="0"/>
    </xf>
    <xf numFmtId="0" fontId="8" fillId="2" borderId="10" xfId="0" applyFont="1" applyFill="1" applyBorder="1" applyAlignment="1" applyProtection="1">
      <alignment horizontal="center" wrapText="1"/>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12" fillId="10" borderId="5"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4" fillId="0" borderId="7" xfId="0" applyFont="1" applyBorder="1" applyAlignment="1">
      <alignment horizontal="left" vertical="center" wrapText="1"/>
    </xf>
    <xf numFmtId="0" fontId="4" fillId="0" borderId="0" xfId="0" applyFont="1" applyBorder="1" applyAlignment="1">
      <alignment horizontal="left" vertical="center" wrapText="1"/>
    </xf>
    <xf numFmtId="0" fontId="4" fillId="3" borderId="5"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6" xfId="0" applyFont="1" applyFill="1" applyBorder="1" applyAlignment="1">
      <alignment horizontal="left" vertical="center" wrapText="1"/>
    </xf>
    <xf numFmtId="0" fontId="5" fillId="0" borderId="9" xfId="0" applyFont="1" applyFill="1" applyBorder="1" applyAlignment="1">
      <alignment horizontal="center" vertical="top" wrapText="1"/>
    </xf>
    <xf numFmtId="0" fontId="5" fillId="0" borderId="12" xfId="0" applyFont="1" applyFill="1" applyBorder="1" applyAlignment="1">
      <alignment horizontal="center" vertical="top" wrapText="1"/>
    </xf>
    <xf numFmtId="0" fontId="5" fillId="0" borderId="14" xfId="0" applyFont="1" applyFill="1" applyBorder="1" applyAlignment="1">
      <alignment horizontal="center" vertical="top" wrapText="1"/>
    </xf>
  </cellXfs>
  <cellStyles count="16">
    <cellStyle name="常规" xfId="0" builtinId="0"/>
    <cellStyle name="常规 2" xfId="1"/>
    <cellStyle name="常规 2 2" xfId="3"/>
    <cellStyle name="常规 2 3" xfId="9"/>
    <cellStyle name="常规 3" xfId="4"/>
    <cellStyle name="常规 3 2" xfId="11"/>
    <cellStyle name="常规 4" xfId="5"/>
    <cellStyle name="常规 4 2" xfId="12"/>
    <cellStyle name="常规 4 3" xfId="14"/>
    <cellStyle name="常规 5" xfId="6"/>
    <cellStyle name="常规 5 2" xfId="13"/>
    <cellStyle name="常规 5 3" xfId="15"/>
    <cellStyle name="常规 6" xfId="2"/>
    <cellStyle name="常规 6 2" xfId="10"/>
    <cellStyle name="常规 7" xfId="8"/>
    <cellStyle name="常规 8" xfId="7"/>
  </cellStyles>
  <dxfs count="0"/>
  <tableStyles count="0" defaultTableStyle="TableStyleMedium9" defaultPivotStyle="PivotStyleLight16"/>
  <colors>
    <mruColors>
      <color rgb="FF66CCFF"/>
      <color rgb="FFDED1FD"/>
      <color rgb="FF33CCCC"/>
      <color rgb="FF009999"/>
      <color rgb="FFFDFED0"/>
      <color rgb="FF0066FF"/>
      <color rgb="FFCCFFFF"/>
      <color rgb="FFD3E6F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客户需求及需求规格变更分布图</a:t>
            </a: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'1. 功能性需求状态跟踪表'!$C$57</c:f>
              <c:strCache>
                <c:ptCount val="1"/>
                <c:pt idx="0">
                  <c:v>已完成合计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功能性需求状态跟踪表'!$H$57:$R$57</c:f>
              <c:numCache>
                <c:formatCode>General</c:formatCode>
                <c:ptCount val="11"/>
                <c:pt idx="0">
                  <c:v>0</c:v>
                </c:pt>
                <c:pt idx="1">
                  <c:v>0</c:v>
                </c:pt>
                <c:pt idx="2">
                  <c:v>0</c:v>
                </c:pt>
                <c:pt idx="3">
                  <c:v>49</c:v>
                </c:pt>
                <c:pt idx="4">
                  <c:v>0</c:v>
                </c:pt>
                <c:pt idx="5">
                  <c:v>49</c:v>
                </c:pt>
                <c:pt idx="6">
                  <c:v>0</c:v>
                </c:pt>
                <c:pt idx="7">
                  <c:v>0</c:v>
                </c:pt>
                <c:pt idx="8">
                  <c:v>0</c:v>
                </c:pt>
                <c:pt idx="9">
                  <c:v>0</c:v>
                </c:pt>
                <c:pt idx="10">
                  <c:v>0</c:v>
                </c:pt>
              </c:numCache>
            </c:numRef>
          </c:val>
        </c:ser>
        <c:ser>
          <c:idx val="1"/>
          <c:order val="1"/>
          <c:tx>
            <c:strRef>
              <c:f>'1. 功能性需求状态跟踪表'!$C$58</c:f>
              <c:strCache>
                <c:ptCount val="1"/>
                <c:pt idx="0">
                  <c:v>未完成合计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功能性需求状态跟踪表'!$H$58:$R$58</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'1. 功能性需求状态跟踪表'!$C$59</c:f>
              <c:strCache>
                <c:ptCount val="1"/>
                <c:pt idx="0">
                  <c:v>客户需求新增-已完成合计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功能性需求状态跟踪表'!$H$59:$R$59</c:f>
              <c:numCache>
                <c:formatCode>General</c:formatCode>
                <c:ptCount val="11"/>
                <c:pt idx="0">
                  <c:v>0</c:v>
                </c:pt>
                <c:pt idx="1">
                  <c:v>0</c:v>
                </c:pt>
                <c:pt idx="3">
                  <c:v>0</c:v>
                </c:pt>
                <c:pt idx="5">
                  <c:v>0</c:v>
                </c:pt>
                <c:pt idx="7">
                  <c:v>0</c:v>
                </c:pt>
                <c:pt idx="9">
                  <c:v>0</c:v>
                </c:pt>
              </c:numCache>
            </c:numRef>
          </c:val>
        </c:ser>
        <c:ser>
          <c:idx val="3"/>
          <c:order val="3"/>
          <c:tx>
            <c:strRef>
              <c:f>'1. 功能性需求状态跟踪表'!$C$60</c:f>
              <c:strCache>
                <c:ptCount val="1"/>
                <c:pt idx="0">
                  <c:v>客户需求新增-未完成合计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功能性需求状态跟踪表'!$H$60:$R$60</c:f>
              <c:numCache>
                <c:formatCode>General</c:formatCode>
                <c:ptCount val="11"/>
                <c:pt idx="0">
                  <c:v>0</c:v>
                </c:pt>
                <c:pt idx="1">
                  <c:v>0</c:v>
                </c:pt>
                <c:pt idx="3">
                  <c:v>0</c:v>
                </c:pt>
                <c:pt idx="5">
                  <c:v>0</c:v>
                </c:pt>
                <c:pt idx="7">
                  <c:v>0</c:v>
                </c:pt>
                <c:pt idx="9">
                  <c:v>0</c:v>
                </c:pt>
              </c:numCache>
            </c:numRef>
          </c:val>
        </c:ser>
        <c:ser>
          <c:idx val="4"/>
          <c:order val="4"/>
          <c:tx>
            <c:strRef>
              <c:f>'1. 功能性需求状态跟踪表'!$C$61</c:f>
              <c:strCache>
                <c:ptCount val="1"/>
                <c:pt idx="0">
                  <c:v>客户需求修改-已完成合计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功能性需求状态跟踪表'!$H$61:$R$61</c:f>
              <c:numCache>
                <c:formatCode>General</c:formatCode>
                <c:ptCount val="11"/>
                <c:pt idx="0">
                  <c:v>0</c:v>
                </c:pt>
                <c:pt idx="1">
                  <c:v>0</c:v>
                </c:pt>
                <c:pt idx="3">
                  <c:v>0</c:v>
                </c:pt>
                <c:pt idx="5">
                  <c:v>0</c:v>
                </c:pt>
                <c:pt idx="7">
                  <c:v>0</c:v>
                </c:pt>
                <c:pt idx="9">
                  <c:v>0</c:v>
                </c:pt>
              </c:numCache>
            </c:numRef>
          </c:val>
        </c:ser>
        <c:ser>
          <c:idx val="5"/>
          <c:order val="5"/>
          <c:tx>
            <c:strRef>
              <c:f>'1. 功能性需求状态跟踪表'!$C$68</c:f>
              <c:strCache>
                <c:ptCount val="1"/>
                <c:pt idx="0">
                  <c:v>需求规格修改-未完成合计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功能性需求状态跟踪表'!$H$68:$R$68</c:f>
              <c:numCache>
                <c:formatCode>General</c:formatCode>
                <c:ptCount val="11"/>
                <c:pt idx="2">
                  <c:v>0</c:v>
                </c:pt>
                <c:pt idx="4">
                  <c:v>0</c:v>
                </c:pt>
                <c:pt idx="6">
                  <c:v>0</c:v>
                </c:pt>
                <c:pt idx="8">
                  <c:v>0</c:v>
                </c:pt>
                <c:pt idx="10">
                  <c:v>0</c:v>
                </c:pt>
              </c:numCache>
            </c:numRef>
          </c:val>
        </c:ser>
        <c:ser>
          <c:idx val="6"/>
          <c:order val="6"/>
          <c:tx>
            <c:strRef>
              <c:f>'1. 功能性需求状态跟踪表'!$C$69</c:f>
              <c:strCache>
                <c:ptCount val="1"/>
                <c:pt idx="0">
                  <c:v>需求规格删除-已完成合计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功能性需求状态跟踪表'!$H$69:$R$69</c:f>
              <c:numCache>
                <c:formatCode>General</c:formatCode>
                <c:ptCount val="11"/>
                <c:pt idx="2">
                  <c:v>0</c:v>
                </c:pt>
                <c:pt idx="4">
                  <c:v>0</c:v>
                </c:pt>
                <c:pt idx="6">
                  <c:v>0</c:v>
                </c:pt>
                <c:pt idx="8">
                  <c:v>0</c:v>
                </c:pt>
                <c:pt idx="10">
                  <c:v>0</c:v>
                </c:pt>
              </c:numCache>
            </c:numRef>
          </c:val>
        </c:ser>
        <c:ser>
          <c:idx val="7"/>
          <c:order val="7"/>
          <c:tx>
            <c:strRef>
              <c:f>'1. 功能性需求状态跟踪表'!$C$70</c:f>
              <c:strCache>
                <c:ptCount val="1"/>
                <c:pt idx="0">
                  <c:v>需求规格删除-未完成合计</c:v>
                </c:pt>
              </c:strCache>
            </c:strRef>
          </c:tx>
          <c:invertIfNegative val="0"/>
          <c:cat>
            <c:strRef>
              <c:f>'1. 功能性需求状态跟踪表'!$H$3:$R$3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功能性需求状态跟踪表'!$H$70:$R$70</c:f>
              <c:numCache>
                <c:formatCode>General</c:formatCode>
                <c:ptCount val="11"/>
                <c:pt idx="2">
                  <c:v>0</c:v>
                </c:pt>
                <c:pt idx="4">
                  <c:v>0</c:v>
                </c:pt>
                <c:pt idx="6">
                  <c:v>0</c:v>
                </c:pt>
                <c:pt idx="8">
                  <c:v>0</c:v>
                </c:pt>
                <c:pt idx="10">
                  <c:v>0</c:v>
                </c:pt>
              </c:numCache>
            </c:numRef>
          </c:val>
        </c:ser>
        <c:dLbls>
          <c:showLegendKey val="0"/>
          <c:showVal val="0"/>
          <c:showCatName val="0"/>
          <c:showSerName val="0"/>
          <c:showPercent val="0"/>
          <c:showBubbleSize val="0"/>
        </c:dLbls>
        <c:gapWidth val="55"/>
        <c:gapDepth val="55"/>
        <c:shape val="box"/>
        <c:axId val="180951680"/>
        <c:axId val="180953472"/>
        <c:axId val="0"/>
      </c:bar3DChart>
      <c:catAx>
        <c:axId val="180951680"/>
        <c:scaling>
          <c:orientation val="minMax"/>
        </c:scaling>
        <c:delete val="0"/>
        <c:axPos val="b"/>
        <c:numFmt formatCode="General" sourceLinked="0"/>
        <c:majorTickMark val="none"/>
        <c:minorTickMark val="none"/>
        <c:tickLblPos val="nextTo"/>
        <c:crossAx val="180953472"/>
        <c:crosses val="autoZero"/>
        <c:auto val="1"/>
        <c:lblAlgn val="ctr"/>
        <c:lblOffset val="100"/>
        <c:noMultiLvlLbl val="0"/>
      </c:catAx>
      <c:valAx>
        <c:axId val="180953472"/>
        <c:scaling>
          <c:orientation val="minMax"/>
        </c:scaling>
        <c:delete val="0"/>
        <c:axPos val="l"/>
        <c:majorGridlines/>
        <c:numFmt formatCode="General" sourceLinked="1"/>
        <c:majorTickMark val="none"/>
        <c:minorTickMark val="none"/>
        <c:tickLblPos val="nextTo"/>
        <c:crossAx val="1809516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70</xdr:row>
      <xdr:rowOff>0</xdr:rowOff>
    </xdr:from>
    <xdr:to>
      <xdr:col>3</xdr:col>
      <xdr:colOff>171450</xdr:colOff>
      <xdr:row>71</xdr:row>
      <xdr:rowOff>53009</xdr:rowOff>
    </xdr:to>
    <xdr:pic>
      <xdr:nvPicPr>
        <xdr:cNvPr id="2115"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2600325" y="203311125"/>
          <a:ext cx="171450" cy="342900"/>
        </a:xfrm>
        <a:prstGeom prst="rect">
          <a:avLst/>
        </a:prstGeom>
        <a:noFill/>
        <a:ln w="9525">
          <a:noFill/>
          <a:miter lim="800000"/>
          <a:headEnd/>
          <a:tailEnd/>
        </a:ln>
      </xdr:spPr>
    </xdr:pic>
    <xdr:clientData/>
  </xdr:twoCellAnchor>
  <xdr:twoCellAnchor>
    <xdr:from>
      <xdr:col>0</xdr:col>
      <xdr:colOff>0</xdr:colOff>
      <xdr:row>71</xdr:row>
      <xdr:rowOff>9526</xdr:rowOff>
    </xdr:from>
    <xdr:to>
      <xdr:col>11</xdr:col>
      <xdr:colOff>19050</xdr:colOff>
      <xdr:row>97</xdr:row>
      <xdr:rowOff>133350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2</xdr:col>
      <xdr:colOff>171450</xdr:colOff>
      <xdr:row>16</xdr:row>
      <xdr:rowOff>53009</xdr:rowOff>
    </xdr:to>
    <xdr:pic>
      <xdr:nvPicPr>
        <xdr:cNvPr id="2"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1295400" y="15906750"/>
          <a:ext cx="171450" cy="33875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showGridLines="0" tabSelected="1" zoomScaleNormal="100" workbookViewId="0">
      <pane ySplit="3" topLeftCell="A4" activePane="bottomLeft" state="frozen"/>
      <selection pane="bottomLeft" activeCell="H51" sqref="H51"/>
    </sheetView>
  </sheetViews>
  <sheetFormatPr defaultRowHeight="12" x14ac:dyDescent="0.15"/>
  <cols>
    <col min="1" max="1" width="2.875" style="10" customWidth="1"/>
    <col min="2" max="2" width="8.375" style="10" customWidth="1"/>
    <col min="3" max="3" width="20" style="11" customWidth="1"/>
    <col min="4" max="4" width="22.625" style="11" customWidth="1"/>
    <col min="5" max="5" width="10.625" style="11" customWidth="1"/>
    <col min="6" max="6" width="7.5" style="11" customWidth="1"/>
    <col min="7" max="7" width="10.5" style="11" customWidth="1"/>
    <col min="8" max="18" width="10.125" style="10" customWidth="1"/>
    <col min="19" max="20" width="9.625" style="10" customWidth="1"/>
    <col min="21" max="16384" width="9" style="10"/>
  </cols>
  <sheetData>
    <row r="1" spans="1:20" ht="26.1" customHeight="1" x14ac:dyDescent="0.15">
      <c r="A1" s="46" t="s">
        <v>71</v>
      </c>
      <c r="B1" s="47"/>
      <c r="C1" s="47"/>
      <c r="D1" s="47"/>
      <c r="E1" s="47"/>
      <c r="F1" s="47"/>
      <c r="G1" s="47"/>
      <c r="H1" s="47"/>
      <c r="I1" s="47"/>
      <c r="J1" s="47"/>
      <c r="K1" s="47"/>
      <c r="L1" s="47"/>
      <c r="M1" s="47"/>
      <c r="N1" s="47"/>
      <c r="O1" s="47"/>
      <c r="P1" s="47"/>
      <c r="Q1" s="47"/>
      <c r="R1" s="47"/>
      <c r="S1" s="47"/>
      <c r="T1" s="48"/>
    </row>
    <row r="2" spans="1:20" ht="49.5" customHeight="1" x14ac:dyDescent="0.15">
      <c r="A2" s="20" t="s">
        <v>29</v>
      </c>
      <c r="B2" s="56" t="s">
        <v>23</v>
      </c>
      <c r="C2" s="58"/>
      <c r="D2" s="58"/>
      <c r="E2" s="58"/>
      <c r="F2" s="57"/>
      <c r="G2" s="54" t="s">
        <v>24</v>
      </c>
      <c r="H2" s="55"/>
      <c r="I2" s="54" t="s">
        <v>25</v>
      </c>
      <c r="J2" s="55"/>
      <c r="K2" s="54" t="s">
        <v>26</v>
      </c>
      <c r="L2" s="55"/>
      <c r="M2" s="54" t="s">
        <v>27</v>
      </c>
      <c r="N2" s="55"/>
      <c r="O2" s="54" t="s">
        <v>28</v>
      </c>
      <c r="P2" s="55"/>
      <c r="Q2" s="56" t="s">
        <v>9</v>
      </c>
      <c r="R2" s="57"/>
      <c r="S2" s="23" t="s">
        <v>10</v>
      </c>
      <c r="T2" s="19"/>
    </row>
    <row r="3" spans="1:20" s="11" customFormat="1" ht="26.1" customHeight="1" x14ac:dyDescent="0.15">
      <c r="A3" s="20" t="s">
        <v>3</v>
      </c>
      <c r="B3" s="39" t="s">
        <v>72</v>
      </c>
      <c r="C3" s="21" t="s">
        <v>4</v>
      </c>
      <c r="D3" s="21" t="s">
        <v>5</v>
      </c>
      <c r="E3" s="21" t="s">
        <v>12</v>
      </c>
      <c r="F3" s="21" t="s">
        <v>6</v>
      </c>
      <c r="G3" s="21" t="s">
        <v>13</v>
      </c>
      <c r="H3" s="21" t="s">
        <v>7</v>
      </c>
      <c r="I3" s="21" t="s">
        <v>11</v>
      </c>
      <c r="J3" s="21" t="s">
        <v>14</v>
      </c>
      <c r="K3" s="21" t="s">
        <v>15</v>
      </c>
      <c r="L3" s="21" t="s">
        <v>16</v>
      </c>
      <c r="M3" s="21" t="s">
        <v>17</v>
      </c>
      <c r="N3" s="21" t="s">
        <v>18</v>
      </c>
      <c r="O3" s="21" t="s">
        <v>19</v>
      </c>
      <c r="P3" s="21" t="s">
        <v>20</v>
      </c>
      <c r="Q3" s="21" t="s">
        <v>21</v>
      </c>
      <c r="R3" s="21" t="s">
        <v>22</v>
      </c>
      <c r="S3" s="21" t="s">
        <v>8</v>
      </c>
      <c r="T3" s="22" t="s">
        <v>0</v>
      </c>
    </row>
    <row r="4" spans="1:20" s="8" customFormat="1" ht="27.75" customHeight="1" x14ac:dyDescent="0.15">
      <c r="A4" s="2">
        <f ca="1">IF(ISBLANK(D4),"-",COUNT(OFFSET(A$3,0,0,ROW()-ROW(A$3)))+1)</f>
        <v>1</v>
      </c>
      <c r="B4" s="59" t="s">
        <v>110</v>
      </c>
      <c r="C4" s="45" t="s">
        <v>86</v>
      </c>
      <c r="D4" s="45" t="s">
        <v>73</v>
      </c>
      <c r="E4" s="4" t="s">
        <v>99</v>
      </c>
      <c r="F4" s="5" t="s">
        <v>1</v>
      </c>
      <c r="G4" s="5" t="s">
        <v>227</v>
      </c>
      <c r="H4" s="5" t="s">
        <v>227</v>
      </c>
      <c r="I4" s="5" t="s">
        <v>227</v>
      </c>
      <c r="J4" s="5" t="s">
        <v>227</v>
      </c>
      <c r="K4" s="17" t="s">
        <v>44</v>
      </c>
      <c r="L4" s="5" t="s">
        <v>227</v>
      </c>
      <c r="M4" s="17" t="s">
        <v>44</v>
      </c>
      <c r="N4" s="5" t="s">
        <v>227</v>
      </c>
      <c r="O4" s="17"/>
      <c r="P4" s="18"/>
      <c r="Q4" s="17"/>
      <c r="R4" s="18"/>
      <c r="S4" s="3"/>
      <c r="T4" s="7"/>
    </row>
    <row r="5" spans="1:20" s="8" customFormat="1" ht="27.75" customHeight="1" x14ac:dyDescent="0.15">
      <c r="A5" s="2">
        <v>2</v>
      </c>
      <c r="B5" s="60"/>
      <c r="C5" s="45" t="s">
        <v>87</v>
      </c>
      <c r="D5" s="45" t="s">
        <v>74</v>
      </c>
      <c r="E5" s="4" t="s">
        <v>98</v>
      </c>
      <c r="F5" s="5" t="s">
        <v>1</v>
      </c>
      <c r="G5" s="5" t="s">
        <v>227</v>
      </c>
      <c r="H5" s="5" t="s">
        <v>227</v>
      </c>
      <c r="I5" s="5" t="s">
        <v>227</v>
      </c>
      <c r="J5" s="5" t="s">
        <v>227</v>
      </c>
      <c r="K5" s="17" t="s">
        <v>44</v>
      </c>
      <c r="L5" s="5" t="s">
        <v>227</v>
      </c>
      <c r="M5" s="17" t="s">
        <v>44</v>
      </c>
      <c r="N5" s="5" t="s">
        <v>227</v>
      </c>
      <c r="O5" s="17"/>
      <c r="P5" s="18"/>
      <c r="Q5" s="17"/>
      <c r="R5" s="18"/>
      <c r="S5" s="45"/>
      <c r="T5" s="7"/>
    </row>
    <row r="6" spans="1:20" s="8" customFormat="1" ht="27.75" customHeight="1" x14ac:dyDescent="0.15">
      <c r="A6" s="2">
        <f t="shared" ref="A6" ca="1" si="0">IF(ISBLANK(D6),"-",COUNT(OFFSET(A$3,0,0,ROW()-ROW(A$3)))+1)</f>
        <v>3</v>
      </c>
      <c r="B6" s="60"/>
      <c r="C6" s="45" t="s">
        <v>88</v>
      </c>
      <c r="D6" s="45" t="s">
        <v>75</v>
      </c>
      <c r="E6" s="4" t="s">
        <v>100</v>
      </c>
      <c r="F6" s="5" t="s">
        <v>1</v>
      </c>
      <c r="G6" s="5" t="s">
        <v>227</v>
      </c>
      <c r="H6" s="5" t="s">
        <v>227</v>
      </c>
      <c r="I6" s="5" t="s">
        <v>227</v>
      </c>
      <c r="J6" s="5" t="s">
        <v>227</v>
      </c>
      <c r="K6" s="17" t="s">
        <v>44</v>
      </c>
      <c r="L6" s="5" t="s">
        <v>227</v>
      </c>
      <c r="M6" s="17" t="s">
        <v>44</v>
      </c>
      <c r="N6" s="5" t="s">
        <v>227</v>
      </c>
      <c r="O6" s="17"/>
      <c r="P6" s="18"/>
      <c r="Q6" s="17"/>
      <c r="R6" s="18"/>
      <c r="S6" s="45"/>
      <c r="T6" s="7"/>
    </row>
    <row r="7" spans="1:20" s="8" customFormat="1" ht="27.75" customHeight="1" x14ac:dyDescent="0.15">
      <c r="A7" s="2">
        <v>3</v>
      </c>
      <c r="B7" s="60"/>
      <c r="C7" s="45" t="s">
        <v>89</v>
      </c>
      <c r="D7" s="45" t="s">
        <v>76</v>
      </c>
      <c r="E7" s="4" t="s">
        <v>101</v>
      </c>
      <c r="F7" s="5" t="s">
        <v>1</v>
      </c>
      <c r="G7" s="5" t="s">
        <v>227</v>
      </c>
      <c r="H7" s="5" t="s">
        <v>227</v>
      </c>
      <c r="I7" s="5" t="s">
        <v>227</v>
      </c>
      <c r="J7" s="5" t="s">
        <v>227</v>
      </c>
      <c r="K7" s="17" t="s">
        <v>44</v>
      </c>
      <c r="L7" s="5" t="s">
        <v>227</v>
      </c>
      <c r="M7" s="17" t="s">
        <v>44</v>
      </c>
      <c r="N7" s="5" t="s">
        <v>227</v>
      </c>
      <c r="O7" s="17"/>
      <c r="P7" s="18"/>
      <c r="Q7" s="17"/>
      <c r="R7" s="18"/>
      <c r="S7" s="45"/>
      <c r="T7" s="7"/>
    </row>
    <row r="8" spans="1:20" s="8" customFormat="1" ht="27.75" customHeight="1" x14ac:dyDescent="0.15">
      <c r="A8" s="2">
        <f t="shared" ref="A8" ca="1" si="1">IF(ISBLANK(D8),"-",COUNT(OFFSET(A$3,0,0,ROW()-ROW(A$3)))+1)</f>
        <v>5</v>
      </c>
      <c r="B8" s="60"/>
      <c r="C8" s="45" t="s">
        <v>90</v>
      </c>
      <c r="D8" s="45" t="s">
        <v>77</v>
      </c>
      <c r="E8" s="4" t="s">
        <v>102</v>
      </c>
      <c r="F8" s="5" t="s">
        <v>1</v>
      </c>
      <c r="G8" s="5" t="s">
        <v>227</v>
      </c>
      <c r="H8" s="5" t="s">
        <v>227</v>
      </c>
      <c r="I8" s="5" t="s">
        <v>227</v>
      </c>
      <c r="J8" s="5" t="s">
        <v>227</v>
      </c>
      <c r="K8" s="17" t="s">
        <v>44</v>
      </c>
      <c r="L8" s="5" t="s">
        <v>227</v>
      </c>
      <c r="M8" s="17" t="s">
        <v>44</v>
      </c>
      <c r="N8" s="5" t="s">
        <v>227</v>
      </c>
      <c r="O8" s="17"/>
      <c r="P8" s="18"/>
      <c r="Q8" s="17"/>
      <c r="R8" s="18"/>
      <c r="S8" s="45"/>
      <c r="T8" s="7"/>
    </row>
    <row r="9" spans="1:20" s="8" customFormat="1" ht="27.75" customHeight="1" x14ac:dyDescent="0.15">
      <c r="A9" s="2">
        <v>4</v>
      </c>
      <c r="B9" s="60"/>
      <c r="C9" s="45" t="s">
        <v>91</v>
      </c>
      <c r="D9" s="45" t="s">
        <v>78</v>
      </c>
      <c r="E9" s="4" t="s">
        <v>103</v>
      </c>
      <c r="F9" s="5" t="s">
        <v>1</v>
      </c>
      <c r="G9" s="5" t="s">
        <v>227</v>
      </c>
      <c r="H9" s="5" t="s">
        <v>227</v>
      </c>
      <c r="I9" s="5" t="s">
        <v>227</v>
      </c>
      <c r="J9" s="5" t="s">
        <v>227</v>
      </c>
      <c r="K9" s="17" t="s">
        <v>44</v>
      </c>
      <c r="L9" s="5" t="s">
        <v>227</v>
      </c>
      <c r="M9" s="17" t="s">
        <v>44</v>
      </c>
      <c r="N9" s="5" t="s">
        <v>227</v>
      </c>
      <c r="O9" s="17"/>
      <c r="P9" s="18"/>
      <c r="Q9" s="17"/>
      <c r="R9" s="18"/>
      <c r="S9" s="45"/>
      <c r="T9" s="7"/>
    </row>
    <row r="10" spans="1:20" s="8" customFormat="1" ht="27.75" customHeight="1" x14ac:dyDescent="0.15">
      <c r="A10" s="2">
        <f t="shared" ref="A10" ca="1" si="2">IF(ISBLANK(D10),"-",COUNT(OFFSET(A$3,0,0,ROW()-ROW(A$3)))+1)</f>
        <v>7</v>
      </c>
      <c r="B10" s="60"/>
      <c r="C10" s="45" t="s">
        <v>92</v>
      </c>
      <c r="D10" s="45" t="s">
        <v>79</v>
      </c>
      <c r="E10" s="4" t="s">
        <v>104</v>
      </c>
      <c r="F10" s="5" t="s">
        <v>1</v>
      </c>
      <c r="G10" s="5" t="s">
        <v>227</v>
      </c>
      <c r="H10" s="5" t="s">
        <v>227</v>
      </c>
      <c r="I10" s="5" t="s">
        <v>227</v>
      </c>
      <c r="J10" s="5" t="s">
        <v>227</v>
      </c>
      <c r="K10" s="17" t="s">
        <v>44</v>
      </c>
      <c r="L10" s="5" t="s">
        <v>227</v>
      </c>
      <c r="M10" s="17" t="s">
        <v>44</v>
      </c>
      <c r="N10" s="5" t="s">
        <v>227</v>
      </c>
      <c r="O10" s="17"/>
      <c r="P10" s="18"/>
      <c r="Q10" s="17"/>
      <c r="R10" s="18"/>
      <c r="S10" s="45"/>
      <c r="T10" s="7"/>
    </row>
    <row r="11" spans="1:20" s="8" customFormat="1" ht="27.75" customHeight="1" x14ac:dyDescent="0.15">
      <c r="A11" s="2">
        <v>5</v>
      </c>
      <c r="B11" s="60"/>
      <c r="C11" s="45" t="s">
        <v>93</v>
      </c>
      <c r="D11" s="45" t="s">
        <v>80</v>
      </c>
      <c r="E11" s="4" t="s">
        <v>105</v>
      </c>
      <c r="F11" s="5" t="s">
        <v>1</v>
      </c>
      <c r="G11" s="5" t="s">
        <v>227</v>
      </c>
      <c r="H11" s="5" t="s">
        <v>227</v>
      </c>
      <c r="I11" s="5" t="s">
        <v>227</v>
      </c>
      <c r="J11" s="5" t="s">
        <v>227</v>
      </c>
      <c r="K11" s="17" t="s">
        <v>44</v>
      </c>
      <c r="L11" s="5" t="s">
        <v>227</v>
      </c>
      <c r="M11" s="17" t="s">
        <v>44</v>
      </c>
      <c r="N11" s="5" t="s">
        <v>227</v>
      </c>
      <c r="O11" s="17"/>
      <c r="P11" s="18"/>
      <c r="Q11" s="17"/>
      <c r="R11" s="18"/>
      <c r="S11" s="45"/>
      <c r="T11" s="7"/>
    </row>
    <row r="12" spans="1:20" s="8" customFormat="1" ht="27.75" customHeight="1" x14ac:dyDescent="0.15">
      <c r="A12" s="2">
        <f t="shared" ref="A12" ca="1" si="3">IF(ISBLANK(D12),"-",COUNT(OFFSET(A$3,0,0,ROW()-ROW(A$3)))+1)</f>
        <v>9</v>
      </c>
      <c r="B12" s="60"/>
      <c r="C12" s="45" t="s">
        <v>94</v>
      </c>
      <c r="D12" s="45" t="s">
        <v>81</v>
      </c>
      <c r="E12" s="4" t="s">
        <v>106</v>
      </c>
      <c r="F12" s="5" t="s">
        <v>1</v>
      </c>
      <c r="G12" s="5" t="s">
        <v>227</v>
      </c>
      <c r="H12" s="5" t="s">
        <v>227</v>
      </c>
      <c r="I12" s="5" t="s">
        <v>227</v>
      </c>
      <c r="J12" s="5" t="s">
        <v>227</v>
      </c>
      <c r="K12" s="17" t="s">
        <v>44</v>
      </c>
      <c r="L12" s="5" t="s">
        <v>227</v>
      </c>
      <c r="M12" s="17" t="s">
        <v>44</v>
      </c>
      <c r="N12" s="5" t="s">
        <v>227</v>
      </c>
      <c r="O12" s="17"/>
      <c r="P12" s="18"/>
      <c r="Q12" s="17"/>
      <c r="R12" s="18"/>
      <c r="S12" s="45"/>
      <c r="T12" s="7"/>
    </row>
    <row r="13" spans="1:20" s="8" customFormat="1" ht="27.75" customHeight="1" x14ac:dyDescent="0.15">
      <c r="A13" s="2">
        <v>6</v>
      </c>
      <c r="B13" s="60"/>
      <c r="C13" s="45" t="s">
        <v>95</v>
      </c>
      <c r="D13" s="45" t="s">
        <v>82</v>
      </c>
      <c r="E13" s="4" t="s">
        <v>107</v>
      </c>
      <c r="F13" s="5" t="s">
        <v>1</v>
      </c>
      <c r="G13" s="5" t="s">
        <v>227</v>
      </c>
      <c r="H13" s="5" t="s">
        <v>227</v>
      </c>
      <c r="I13" s="5" t="s">
        <v>227</v>
      </c>
      <c r="J13" s="5" t="s">
        <v>227</v>
      </c>
      <c r="K13" s="17" t="s">
        <v>44</v>
      </c>
      <c r="L13" s="5" t="s">
        <v>227</v>
      </c>
      <c r="M13" s="17" t="s">
        <v>44</v>
      </c>
      <c r="N13" s="5" t="s">
        <v>227</v>
      </c>
      <c r="O13" s="17"/>
      <c r="P13" s="18"/>
      <c r="Q13" s="17"/>
      <c r="R13" s="18"/>
      <c r="S13" s="45"/>
      <c r="T13" s="7"/>
    </row>
    <row r="14" spans="1:20" s="8" customFormat="1" ht="27.75" customHeight="1" x14ac:dyDescent="0.15">
      <c r="A14" s="2">
        <f t="shared" ref="A14" ca="1" si="4">IF(ISBLANK(D14),"-",COUNT(OFFSET(A$3,0,0,ROW()-ROW(A$3)))+1)</f>
        <v>11</v>
      </c>
      <c r="B14" s="60"/>
      <c r="C14" s="45" t="s">
        <v>96</v>
      </c>
      <c r="D14" s="45" t="s">
        <v>83</v>
      </c>
      <c r="E14" s="4" t="s">
        <v>108</v>
      </c>
      <c r="F14" s="5" t="s">
        <v>1</v>
      </c>
      <c r="G14" s="5" t="s">
        <v>227</v>
      </c>
      <c r="H14" s="5" t="s">
        <v>227</v>
      </c>
      <c r="I14" s="5" t="s">
        <v>227</v>
      </c>
      <c r="J14" s="5" t="s">
        <v>227</v>
      </c>
      <c r="K14" s="17" t="s">
        <v>44</v>
      </c>
      <c r="L14" s="5" t="s">
        <v>227</v>
      </c>
      <c r="M14" s="17" t="s">
        <v>44</v>
      </c>
      <c r="N14" s="5" t="s">
        <v>227</v>
      </c>
      <c r="O14" s="17"/>
      <c r="P14" s="18"/>
      <c r="Q14" s="17"/>
      <c r="R14" s="18"/>
      <c r="S14" s="45"/>
      <c r="T14" s="7"/>
    </row>
    <row r="15" spans="1:20" s="8" customFormat="1" ht="27.75" customHeight="1" x14ac:dyDescent="0.15">
      <c r="A15" s="2">
        <v>7</v>
      </c>
      <c r="B15" s="60"/>
      <c r="C15" s="45" t="s">
        <v>97</v>
      </c>
      <c r="D15" s="45" t="s">
        <v>120</v>
      </c>
      <c r="E15" s="4" t="s">
        <v>109</v>
      </c>
      <c r="F15" s="5" t="s">
        <v>1</v>
      </c>
      <c r="G15" s="5" t="s">
        <v>227</v>
      </c>
      <c r="H15" s="5" t="s">
        <v>227</v>
      </c>
      <c r="I15" s="5" t="s">
        <v>227</v>
      </c>
      <c r="J15" s="5" t="s">
        <v>227</v>
      </c>
      <c r="K15" s="17" t="s">
        <v>44</v>
      </c>
      <c r="L15" s="5" t="s">
        <v>227</v>
      </c>
      <c r="M15" s="17" t="s">
        <v>44</v>
      </c>
      <c r="N15" s="5" t="s">
        <v>227</v>
      </c>
      <c r="O15" s="17"/>
      <c r="P15" s="18"/>
      <c r="Q15" s="17"/>
      <c r="R15" s="18"/>
      <c r="S15" s="45"/>
      <c r="T15" s="7"/>
    </row>
    <row r="16" spans="1:20" s="8" customFormat="1" ht="27.75" customHeight="1" x14ac:dyDescent="0.15">
      <c r="A16" s="2">
        <f t="shared" ref="A16" ca="1" si="5">IF(ISBLANK(D16),"-",COUNT(OFFSET(A$3,0,0,ROW()-ROW(A$3)))+1)</f>
        <v>13</v>
      </c>
      <c r="B16" s="60"/>
      <c r="C16" s="45" t="s">
        <v>111</v>
      </c>
      <c r="D16" s="45" t="s">
        <v>121</v>
      </c>
      <c r="E16" s="4" t="s">
        <v>130</v>
      </c>
      <c r="F16" s="5" t="s">
        <v>1</v>
      </c>
      <c r="G16" s="5" t="s">
        <v>227</v>
      </c>
      <c r="H16" s="5" t="s">
        <v>227</v>
      </c>
      <c r="I16" s="5" t="s">
        <v>227</v>
      </c>
      <c r="J16" s="5" t="s">
        <v>227</v>
      </c>
      <c r="K16" s="17" t="s">
        <v>44</v>
      </c>
      <c r="L16" s="5" t="s">
        <v>227</v>
      </c>
      <c r="M16" s="17" t="s">
        <v>44</v>
      </c>
      <c r="N16" s="5" t="s">
        <v>227</v>
      </c>
      <c r="O16" s="17"/>
      <c r="P16" s="18"/>
      <c r="Q16" s="17"/>
      <c r="R16" s="18"/>
      <c r="S16" s="45"/>
      <c r="T16" s="7"/>
    </row>
    <row r="17" spans="1:20" s="8" customFormat="1" ht="27.75" customHeight="1" x14ac:dyDescent="0.15">
      <c r="A17" s="2">
        <v>8</v>
      </c>
      <c r="B17" s="60"/>
      <c r="C17" s="45" t="s">
        <v>112</v>
      </c>
      <c r="D17" s="45" t="s">
        <v>122</v>
      </c>
      <c r="E17" s="4" t="s">
        <v>131</v>
      </c>
      <c r="F17" s="5" t="s">
        <v>1</v>
      </c>
      <c r="G17" s="5" t="s">
        <v>227</v>
      </c>
      <c r="H17" s="5" t="s">
        <v>227</v>
      </c>
      <c r="I17" s="5" t="s">
        <v>227</v>
      </c>
      <c r="J17" s="5" t="s">
        <v>227</v>
      </c>
      <c r="K17" s="17" t="s">
        <v>44</v>
      </c>
      <c r="L17" s="5" t="s">
        <v>227</v>
      </c>
      <c r="M17" s="17" t="s">
        <v>44</v>
      </c>
      <c r="N17" s="5" t="s">
        <v>227</v>
      </c>
      <c r="O17" s="17"/>
      <c r="P17" s="18"/>
      <c r="Q17" s="17"/>
      <c r="R17" s="18"/>
      <c r="S17" s="45"/>
      <c r="T17" s="7"/>
    </row>
    <row r="18" spans="1:20" s="8" customFormat="1" ht="27.75" customHeight="1" x14ac:dyDescent="0.15">
      <c r="A18" s="2">
        <f t="shared" ref="A18" ca="1" si="6">IF(ISBLANK(D18),"-",COUNT(OFFSET(A$3,0,0,ROW()-ROW(A$3)))+1)</f>
        <v>15</v>
      </c>
      <c r="B18" s="60"/>
      <c r="C18" s="45" t="s">
        <v>113</v>
      </c>
      <c r="D18" s="45" t="s">
        <v>123</v>
      </c>
      <c r="E18" s="4" t="s">
        <v>132</v>
      </c>
      <c r="F18" s="5" t="s">
        <v>1</v>
      </c>
      <c r="G18" s="5" t="s">
        <v>227</v>
      </c>
      <c r="H18" s="5" t="s">
        <v>227</v>
      </c>
      <c r="I18" s="5" t="s">
        <v>227</v>
      </c>
      <c r="J18" s="5" t="s">
        <v>227</v>
      </c>
      <c r="K18" s="17" t="s">
        <v>44</v>
      </c>
      <c r="L18" s="5" t="s">
        <v>227</v>
      </c>
      <c r="M18" s="17" t="s">
        <v>44</v>
      </c>
      <c r="N18" s="5" t="s">
        <v>227</v>
      </c>
      <c r="O18" s="17"/>
      <c r="P18" s="18"/>
      <c r="Q18" s="17"/>
      <c r="R18" s="18"/>
      <c r="S18" s="45"/>
      <c r="T18" s="7"/>
    </row>
    <row r="19" spans="1:20" s="8" customFormat="1" ht="27.75" customHeight="1" x14ac:dyDescent="0.15">
      <c r="A19" s="2">
        <v>9</v>
      </c>
      <c r="B19" s="60"/>
      <c r="C19" s="45" t="s">
        <v>114</v>
      </c>
      <c r="D19" s="45" t="s">
        <v>124</v>
      </c>
      <c r="E19" s="4" t="s">
        <v>133</v>
      </c>
      <c r="F19" s="5" t="s">
        <v>1</v>
      </c>
      <c r="G19" s="5" t="s">
        <v>227</v>
      </c>
      <c r="H19" s="5" t="s">
        <v>227</v>
      </c>
      <c r="I19" s="5" t="s">
        <v>227</v>
      </c>
      <c r="J19" s="5" t="s">
        <v>227</v>
      </c>
      <c r="K19" s="17" t="s">
        <v>44</v>
      </c>
      <c r="L19" s="5" t="s">
        <v>227</v>
      </c>
      <c r="M19" s="17" t="s">
        <v>44</v>
      </c>
      <c r="N19" s="5" t="s">
        <v>227</v>
      </c>
      <c r="O19" s="17"/>
      <c r="P19" s="18"/>
      <c r="Q19" s="17"/>
      <c r="R19" s="18"/>
      <c r="S19" s="45"/>
      <c r="T19" s="7"/>
    </row>
    <row r="20" spans="1:20" s="8" customFormat="1" ht="27.75" customHeight="1" x14ac:dyDescent="0.15">
      <c r="A20" s="2">
        <f t="shared" ref="A20" ca="1" si="7">IF(ISBLANK(D20),"-",COUNT(OFFSET(A$3,0,0,ROW()-ROW(A$3)))+1)</f>
        <v>17</v>
      </c>
      <c r="B20" s="60"/>
      <c r="C20" s="45" t="s">
        <v>115</v>
      </c>
      <c r="D20" s="45" t="s">
        <v>125</v>
      </c>
      <c r="E20" s="4" t="s">
        <v>134</v>
      </c>
      <c r="F20" s="5" t="s">
        <v>1</v>
      </c>
      <c r="G20" s="5" t="s">
        <v>227</v>
      </c>
      <c r="H20" s="5" t="s">
        <v>227</v>
      </c>
      <c r="I20" s="5" t="s">
        <v>227</v>
      </c>
      <c r="J20" s="5" t="s">
        <v>227</v>
      </c>
      <c r="K20" s="17" t="s">
        <v>44</v>
      </c>
      <c r="L20" s="5" t="s">
        <v>227</v>
      </c>
      <c r="M20" s="17" t="s">
        <v>44</v>
      </c>
      <c r="N20" s="5" t="s">
        <v>227</v>
      </c>
      <c r="O20" s="17"/>
      <c r="P20" s="18"/>
      <c r="Q20" s="17"/>
      <c r="R20" s="18"/>
      <c r="S20" s="45"/>
      <c r="T20" s="7"/>
    </row>
    <row r="21" spans="1:20" s="8" customFormat="1" ht="27.75" customHeight="1" x14ac:dyDescent="0.15">
      <c r="A21" s="2">
        <v>10</v>
      </c>
      <c r="B21" s="60"/>
      <c r="C21" s="45" t="s">
        <v>116</v>
      </c>
      <c r="D21" s="45" t="s">
        <v>126</v>
      </c>
      <c r="E21" s="4" t="s">
        <v>135</v>
      </c>
      <c r="F21" s="5" t="s">
        <v>1</v>
      </c>
      <c r="G21" s="5" t="s">
        <v>227</v>
      </c>
      <c r="H21" s="5" t="s">
        <v>227</v>
      </c>
      <c r="I21" s="5" t="s">
        <v>227</v>
      </c>
      <c r="J21" s="5" t="s">
        <v>227</v>
      </c>
      <c r="K21" s="17" t="s">
        <v>44</v>
      </c>
      <c r="L21" s="5" t="s">
        <v>227</v>
      </c>
      <c r="M21" s="17" t="s">
        <v>44</v>
      </c>
      <c r="N21" s="5" t="s">
        <v>227</v>
      </c>
      <c r="O21" s="17"/>
      <c r="P21" s="18"/>
      <c r="Q21" s="17"/>
      <c r="R21" s="18"/>
      <c r="S21" s="45"/>
      <c r="T21" s="7"/>
    </row>
    <row r="22" spans="1:20" s="8" customFormat="1" ht="27.75" customHeight="1" x14ac:dyDescent="0.15">
      <c r="A22" s="2">
        <f t="shared" ref="A22" ca="1" si="8">IF(ISBLANK(D22),"-",COUNT(OFFSET(A$3,0,0,ROW()-ROW(A$3)))+1)</f>
        <v>19</v>
      </c>
      <c r="B22" s="60"/>
      <c r="C22" s="45" t="s">
        <v>117</v>
      </c>
      <c r="D22" s="45" t="s">
        <v>127</v>
      </c>
      <c r="E22" s="4" t="s">
        <v>136</v>
      </c>
      <c r="F22" s="5" t="s">
        <v>1</v>
      </c>
      <c r="G22" s="5" t="s">
        <v>227</v>
      </c>
      <c r="H22" s="5" t="s">
        <v>227</v>
      </c>
      <c r="I22" s="5" t="s">
        <v>227</v>
      </c>
      <c r="J22" s="5" t="s">
        <v>227</v>
      </c>
      <c r="K22" s="17" t="s">
        <v>44</v>
      </c>
      <c r="L22" s="5" t="s">
        <v>227</v>
      </c>
      <c r="M22" s="17" t="s">
        <v>44</v>
      </c>
      <c r="N22" s="5" t="s">
        <v>227</v>
      </c>
      <c r="O22" s="17"/>
      <c r="P22" s="18"/>
      <c r="Q22" s="17"/>
      <c r="R22" s="18"/>
      <c r="S22" s="45"/>
      <c r="T22" s="7"/>
    </row>
    <row r="23" spans="1:20" s="8" customFormat="1" ht="27.75" customHeight="1" x14ac:dyDescent="0.15">
      <c r="A23" s="2">
        <v>11</v>
      </c>
      <c r="B23" s="60"/>
      <c r="C23" s="45" t="s">
        <v>118</v>
      </c>
      <c r="D23" s="45" t="s">
        <v>128</v>
      </c>
      <c r="E23" s="4" t="s">
        <v>137</v>
      </c>
      <c r="F23" s="5" t="s">
        <v>1</v>
      </c>
      <c r="G23" s="5" t="s">
        <v>227</v>
      </c>
      <c r="H23" s="5" t="s">
        <v>227</v>
      </c>
      <c r="I23" s="5" t="s">
        <v>227</v>
      </c>
      <c r="J23" s="5" t="s">
        <v>227</v>
      </c>
      <c r="K23" s="17" t="s">
        <v>44</v>
      </c>
      <c r="L23" s="5" t="s">
        <v>227</v>
      </c>
      <c r="M23" s="17" t="s">
        <v>44</v>
      </c>
      <c r="N23" s="5" t="s">
        <v>227</v>
      </c>
      <c r="O23" s="17"/>
      <c r="P23" s="18"/>
      <c r="Q23" s="17"/>
      <c r="R23" s="18"/>
      <c r="S23" s="45"/>
      <c r="T23" s="7"/>
    </row>
    <row r="24" spans="1:20" s="8" customFormat="1" ht="27.75" customHeight="1" x14ac:dyDescent="0.15">
      <c r="A24" s="2">
        <f t="shared" ref="A24" ca="1" si="9">IF(ISBLANK(D24),"-",COUNT(OFFSET(A$3,0,0,ROW()-ROW(A$3)))+1)</f>
        <v>21</v>
      </c>
      <c r="B24" s="60"/>
      <c r="C24" s="45" t="s">
        <v>119</v>
      </c>
      <c r="D24" s="45" t="s">
        <v>129</v>
      </c>
      <c r="E24" s="4" t="s">
        <v>138</v>
      </c>
      <c r="F24" s="5" t="s">
        <v>1</v>
      </c>
      <c r="G24" s="5" t="s">
        <v>227</v>
      </c>
      <c r="H24" s="5" t="s">
        <v>227</v>
      </c>
      <c r="I24" s="5" t="s">
        <v>227</v>
      </c>
      <c r="J24" s="5" t="s">
        <v>227</v>
      </c>
      <c r="K24" s="17" t="s">
        <v>44</v>
      </c>
      <c r="L24" s="5" t="s">
        <v>227</v>
      </c>
      <c r="M24" s="17" t="s">
        <v>44</v>
      </c>
      <c r="N24" s="5" t="s">
        <v>227</v>
      </c>
      <c r="O24" s="17"/>
      <c r="P24" s="18"/>
      <c r="Q24" s="17"/>
      <c r="R24" s="18"/>
      <c r="S24" s="45"/>
      <c r="T24" s="7"/>
    </row>
    <row r="25" spans="1:20" s="8" customFormat="1" ht="27.75" customHeight="1" x14ac:dyDescent="0.15">
      <c r="A25" s="2">
        <v>12</v>
      </c>
      <c r="B25" s="60"/>
      <c r="C25" s="45" t="s">
        <v>139</v>
      </c>
      <c r="D25" s="45" t="s">
        <v>157</v>
      </c>
      <c r="E25" s="4" t="s">
        <v>175</v>
      </c>
      <c r="F25" s="5" t="s">
        <v>1</v>
      </c>
      <c r="G25" s="5" t="s">
        <v>227</v>
      </c>
      <c r="H25" s="5" t="s">
        <v>227</v>
      </c>
      <c r="I25" s="5" t="s">
        <v>227</v>
      </c>
      <c r="J25" s="5" t="s">
        <v>227</v>
      </c>
      <c r="K25" s="17" t="s">
        <v>44</v>
      </c>
      <c r="L25" s="5" t="s">
        <v>227</v>
      </c>
      <c r="M25" s="17" t="s">
        <v>44</v>
      </c>
      <c r="N25" s="5" t="s">
        <v>227</v>
      </c>
      <c r="O25" s="17"/>
      <c r="P25" s="18"/>
      <c r="Q25" s="17"/>
      <c r="R25" s="18"/>
      <c r="S25" s="45"/>
      <c r="T25" s="7"/>
    </row>
    <row r="26" spans="1:20" s="8" customFormat="1" ht="27.75" customHeight="1" x14ac:dyDescent="0.15">
      <c r="A26" s="2">
        <f t="shared" ref="A26" ca="1" si="10">IF(ISBLANK(D26),"-",COUNT(OFFSET(A$3,0,0,ROW()-ROW(A$3)))+1)</f>
        <v>23</v>
      </c>
      <c r="B26" s="60"/>
      <c r="C26" s="45" t="s">
        <v>140</v>
      </c>
      <c r="D26" s="45" t="s">
        <v>158</v>
      </c>
      <c r="E26" s="4" t="s">
        <v>176</v>
      </c>
      <c r="F26" s="5" t="s">
        <v>1</v>
      </c>
      <c r="G26" s="5" t="s">
        <v>227</v>
      </c>
      <c r="H26" s="5" t="s">
        <v>227</v>
      </c>
      <c r="I26" s="5" t="s">
        <v>227</v>
      </c>
      <c r="J26" s="5" t="s">
        <v>227</v>
      </c>
      <c r="K26" s="17" t="s">
        <v>44</v>
      </c>
      <c r="L26" s="5" t="s">
        <v>227</v>
      </c>
      <c r="M26" s="17" t="s">
        <v>44</v>
      </c>
      <c r="N26" s="5" t="s">
        <v>227</v>
      </c>
      <c r="O26" s="17"/>
      <c r="P26" s="18"/>
      <c r="Q26" s="17"/>
      <c r="R26" s="18"/>
      <c r="S26" s="45"/>
      <c r="T26" s="7"/>
    </row>
    <row r="27" spans="1:20" s="8" customFormat="1" ht="27.75" customHeight="1" x14ac:dyDescent="0.15">
      <c r="A27" s="2">
        <v>13</v>
      </c>
      <c r="B27" s="60"/>
      <c r="C27" s="45" t="s">
        <v>141</v>
      </c>
      <c r="D27" s="45" t="s">
        <v>159</v>
      </c>
      <c r="E27" s="4" t="s">
        <v>177</v>
      </c>
      <c r="F27" s="5" t="s">
        <v>1</v>
      </c>
      <c r="G27" s="5" t="s">
        <v>227</v>
      </c>
      <c r="H27" s="5" t="s">
        <v>227</v>
      </c>
      <c r="I27" s="5" t="s">
        <v>227</v>
      </c>
      <c r="J27" s="5" t="s">
        <v>227</v>
      </c>
      <c r="K27" s="17" t="s">
        <v>44</v>
      </c>
      <c r="L27" s="5" t="s">
        <v>227</v>
      </c>
      <c r="M27" s="17" t="s">
        <v>44</v>
      </c>
      <c r="N27" s="5" t="s">
        <v>227</v>
      </c>
      <c r="O27" s="17"/>
      <c r="P27" s="18"/>
      <c r="Q27" s="17"/>
      <c r="R27" s="18"/>
      <c r="S27" s="45"/>
      <c r="T27" s="7"/>
    </row>
    <row r="28" spans="1:20" s="8" customFormat="1" ht="27.75" customHeight="1" x14ac:dyDescent="0.15">
      <c r="A28" s="2">
        <f t="shared" ref="A28" ca="1" si="11">IF(ISBLANK(D28),"-",COUNT(OFFSET(A$3,0,0,ROW()-ROW(A$3)))+1)</f>
        <v>25</v>
      </c>
      <c r="B28" s="60"/>
      <c r="C28" s="45" t="s">
        <v>142</v>
      </c>
      <c r="D28" s="45" t="s">
        <v>168</v>
      </c>
      <c r="E28" s="4" t="s">
        <v>178</v>
      </c>
      <c r="F28" s="5" t="s">
        <v>1</v>
      </c>
      <c r="G28" s="5" t="s">
        <v>227</v>
      </c>
      <c r="H28" s="5" t="s">
        <v>227</v>
      </c>
      <c r="I28" s="5" t="s">
        <v>227</v>
      </c>
      <c r="J28" s="5" t="s">
        <v>227</v>
      </c>
      <c r="K28" s="17" t="s">
        <v>44</v>
      </c>
      <c r="L28" s="5" t="s">
        <v>227</v>
      </c>
      <c r="M28" s="17" t="s">
        <v>44</v>
      </c>
      <c r="N28" s="5" t="s">
        <v>227</v>
      </c>
      <c r="O28" s="17"/>
      <c r="P28" s="18"/>
      <c r="Q28" s="17"/>
      <c r="R28" s="18"/>
      <c r="S28" s="45"/>
      <c r="T28" s="7"/>
    </row>
    <row r="29" spans="1:20" s="8" customFormat="1" ht="27.75" customHeight="1" x14ac:dyDescent="0.15">
      <c r="A29" s="2">
        <v>14</v>
      </c>
      <c r="B29" s="60"/>
      <c r="C29" s="45" t="s">
        <v>143</v>
      </c>
      <c r="D29" s="45" t="s">
        <v>160</v>
      </c>
      <c r="E29" s="4" t="s">
        <v>179</v>
      </c>
      <c r="F29" s="5" t="s">
        <v>1</v>
      </c>
      <c r="G29" s="5" t="s">
        <v>227</v>
      </c>
      <c r="H29" s="5" t="s">
        <v>227</v>
      </c>
      <c r="I29" s="5" t="s">
        <v>227</v>
      </c>
      <c r="J29" s="5" t="s">
        <v>227</v>
      </c>
      <c r="K29" s="17" t="s">
        <v>44</v>
      </c>
      <c r="L29" s="5" t="s">
        <v>227</v>
      </c>
      <c r="M29" s="17" t="s">
        <v>44</v>
      </c>
      <c r="N29" s="5" t="s">
        <v>227</v>
      </c>
      <c r="O29" s="17"/>
      <c r="P29" s="18"/>
      <c r="Q29" s="17"/>
      <c r="R29" s="18"/>
      <c r="S29" s="45"/>
      <c r="T29" s="7"/>
    </row>
    <row r="30" spans="1:20" s="8" customFormat="1" ht="27.75" customHeight="1" x14ac:dyDescent="0.15">
      <c r="A30" s="2">
        <f t="shared" ref="A30" ca="1" si="12">IF(ISBLANK(D30),"-",COUNT(OFFSET(A$3,0,0,ROW()-ROW(A$3)))+1)</f>
        <v>27</v>
      </c>
      <c r="B30" s="60"/>
      <c r="C30" s="45" t="s">
        <v>144</v>
      </c>
      <c r="D30" s="45" t="s">
        <v>161</v>
      </c>
      <c r="E30" s="4" t="s">
        <v>180</v>
      </c>
      <c r="F30" s="5" t="s">
        <v>1</v>
      </c>
      <c r="G30" s="5" t="s">
        <v>227</v>
      </c>
      <c r="H30" s="5" t="s">
        <v>227</v>
      </c>
      <c r="I30" s="5" t="s">
        <v>227</v>
      </c>
      <c r="J30" s="5" t="s">
        <v>227</v>
      </c>
      <c r="K30" s="17" t="s">
        <v>44</v>
      </c>
      <c r="L30" s="5" t="s">
        <v>227</v>
      </c>
      <c r="M30" s="17" t="s">
        <v>44</v>
      </c>
      <c r="N30" s="5" t="s">
        <v>227</v>
      </c>
      <c r="O30" s="17"/>
      <c r="P30" s="18"/>
      <c r="Q30" s="17"/>
      <c r="R30" s="18"/>
      <c r="S30" s="45"/>
      <c r="T30" s="7"/>
    </row>
    <row r="31" spans="1:20" s="8" customFormat="1" ht="27.75" customHeight="1" x14ac:dyDescent="0.15">
      <c r="A31" s="2">
        <v>15</v>
      </c>
      <c r="B31" s="60"/>
      <c r="C31" s="45" t="s">
        <v>145</v>
      </c>
      <c r="D31" s="45" t="s">
        <v>162</v>
      </c>
      <c r="E31" s="4" t="s">
        <v>181</v>
      </c>
      <c r="F31" s="5" t="s">
        <v>1</v>
      </c>
      <c r="G31" s="5" t="s">
        <v>227</v>
      </c>
      <c r="H31" s="5" t="s">
        <v>227</v>
      </c>
      <c r="I31" s="5" t="s">
        <v>227</v>
      </c>
      <c r="J31" s="5" t="s">
        <v>227</v>
      </c>
      <c r="K31" s="17" t="s">
        <v>44</v>
      </c>
      <c r="L31" s="5" t="s">
        <v>227</v>
      </c>
      <c r="M31" s="17" t="s">
        <v>44</v>
      </c>
      <c r="N31" s="5" t="s">
        <v>227</v>
      </c>
      <c r="O31" s="17"/>
      <c r="P31" s="18"/>
      <c r="Q31" s="17"/>
      <c r="R31" s="18"/>
      <c r="S31" s="45"/>
      <c r="T31" s="7"/>
    </row>
    <row r="32" spans="1:20" s="8" customFormat="1" ht="27.75" customHeight="1" x14ac:dyDescent="0.15">
      <c r="A32" s="2">
        <f t="shared" ref="A32" ca="1" si="13">IF(ISBLANK(D32),"-",COUNT(OFFSET(A$3,0,0,ROW()-ROW(A$3)))+1)</f>
        <v>29</v>
      </c>
      <c r="B32" s="60"/>
      <c r="C32" s="45" t="s">
        <v>146</v>
      </c>
      <c r="D32" s="45" t="s">
        <v>163</v>
      </c>
      <c r="E32" s="4" t="s">
        <v>182</v>
      </c>
      <c r="F32" s="5" t="s">
        <v>1</v>
      </c>
      <c r="G32" s="5" t="s">
        <v>227</v>
      </c>
      <c r="H32" s="5" t="s">
        <v>227</v>
      </c>
      <c r="I32" s="5" t="s">
        <v>227</v>
      </c>
      <c r="J32" s="5" t="s">
        <v>227</v>
      </c>
      <c r="K32" s="17" t="s">
        <v>44</v>
      </c>
      <c r="L32" s="5" t="s">
        <v>227</v>
      </c>
      <c r="M32" s="17" t="s">
        <v>44</v>
      </c>
      <c r="N32" s="5" t="s">
        <v>227</v>
      </c>
      <c r="O32" s="17"/>
      <c r="P32" s="18"/>
      <c r="Q32" s="17"/>
      <c r="R32" s="18"/>
      <c r="S32" s="45"/>
      <c r="T32" s="7"/>
    </row>
    <row r="33" spans="1:20" s="8" customFormat="1" ht="27.75" customHeight="1" x14ac:dyDescent="0.15">
      <c r="A33" s="2">
        <v>16</v>
      </c>
      <c r="B33" s="60"/>
      <c r="C33" s="45" t="s">
        <v>147</v>
      </c>
      <c r="D33" s="45" t="s">
        <v>164</v>
      </c>
      <c r="E33" s="4" t="s">
        <v>183</v>
      </c>
      <c r="F33" s="5" t="s">
        <v>1</v>
      </c>
      <c r="G33" s="5" t="s">
        <v>227</v>
      </c>
      <c r="H33" s="5" t="s">
        <v>227</v>
      </c>
      <c r="I33" s="5" t="s">
        <v>227</v>
      </c>
      <c r="J33" s="5" t="s">
        <v>227</v>
      </c>
      <c r="K33" s="17" t="s">
        <v>44</v>
      </c>
      <c r="L33" s="5" t="s">
        <v>227</v>
      </c>
      <c r="M33" s="17" t="s">
        <v>44</v>
      </c>
      <c r="N33" s="5" t="s">
        <v>227</v>
      </c>
      <c r="O33" s="17"/>
      <c r="P33" s="18"/>
      <c r="Q33" s="17"/>
      <c r="R33" s="18"/>
      <c r="S33" s="45"/>
      <c r="T33" s="7"/>
    </row>
    <row r="34" spans="1:20" s="8" customFormat="1" ht="27.75" customHeight="1" x14ac:dyDescent="0.15">
      <c r="A34" s="2">
        <f t="shared" ref="A34" ca="1" si="14">IF(ISBLANK(D34),"-",COUNT(OFFSET(A$3,0,0,ROW()-ROW(A$3)))+1)</f>
        <v>31</v>
      </c>
      <c r="B34" s="60"/>
      <c r="C34" s="45" t="s">
        <v>148</v>
      </c>
      <c r="D34" s="45" t="s">
        <v>169</v>
      </c>
      <c r="E34" s="4" t="s">
        <v>184</v>
      </c>
      <c r="F34" s="5" t="s">
        <v>1</v>
      </c>
      <c r="G34" s="5" t="s">
        <v>227</v>
      </c>
      <c r="H34" s="5" t="s">
        <v>227</v>
      </c>
      <c r="I34" s="5" t="s">
        <v>227</v>
      </c>
      <c r="J34" s="5" t="s">
        <v>227</v>
      </c>
      <c r="K34" s="17" t="s">
        <v>44</v>
      </c>
      <c r="L34" s="5" t="s">
        <v>227</v>
      </c>
      <c r="M34" s="17" t="s">
        <v>44</v>
      </c>
      <c r="N34" s="5" t="s">
        <v>227</v>
      </c>
      <c r="O34" s="17"/>
      <c r="P34" s="18"/>
      <c r="Q34" s="17"/>
      <c r="R34" s="18"/>
      <c r="S34" s="45"/>
      <c r="T34" s="7"/>
    </row>
    <row r="35" spans="1:20" s="8" customFormat="1" ht="27.75" customHeight="1" x14ac:dyDescent="0.15">
      <c r="A35" s="2">
        <v>17</v>
      </c>
      <c r="B35" s="60"/>
      <c r="C35" s="45" t="s">
        <v>149</v>
      </c>
      <c r="D35" s="45" t="s">
        <v>170</v>
      </c>
      <c r="E35" s="4" t="s">
        <v>185</v>
      </c>
      <c r="F35" s="5" t="s">
        <v>1</v>
      </c>
      <c r="G35" s="5" t="s">
        <v>227</v>
      </c>
      <c r="H35" s="5" t="s">
        <v>227</v>
      </c>
      <c r="I35" s="5" t="s">
        <v>227</v>
      </c>
      <c r="J35" s="5" t="s">
        <v>227</v>
      </c>
      <c r="K35" s="17" t="s">
        <v>44</v>
      </c>
      <c r="L35" s="5" t="s">
        <v>227</v>
      </c>
      <c r="M35" s="17" t="s">
        <v>44</v>
      </c>
      <c r="N35" s="5" t="s">
        <v>227</v>
      </c>
      <c r="O35" s="17"/>
      <c r="P35" s="18"/>
      <c r="Q35" s="17"/>
      <c r="R35" s="18"/>
      <c r="S35" s="45"/>
      <c r="T35" s="7"/>
    </row>
    <row r="36" spans="1:20" s="8" customFormat="1" ht="27.75" customHeight="1" x14ac:dyDescent="0.15">
      <c r="A36" s="2">
        <f t="shared" ref="A36" ca="1" si="15">IF(ISBLANK(D36),"-",COUNT(OFFSET(A$3,0,0,ROW()-ROW(A$3)))+1)</f>
        <v>33</v>
      </c>
      <c r="B36" s="60"/>
      <c r="C36" s="45" t="s">
        <v>150</v>
      </c>
      <c r="D36" s="45" t="s">
        <v>171</v>
      </c>
      <c r="E36" s="4" t="s">
        <v>186</v>
      </c>
      <c r="F36" s="5" t="s">
        <v>1</v>
      </c>
      <c r="G36" s="5" t="s">
        <v>227</v>
      </c>
      <c r="H36" s="5" t="s">
        <v>227</v>
      </c>
      <c r="I36" s="5" t="s">
        <v>227</v>
      </c>
      <c r="J36" s="5" t="s">
        <v>227</v>
      </c>
      <c r="K36" s="17" t="s">
        <v>44</v>
      </c>
      <c r="L36" s="5" t="s">
        <v>227</v>
      </c>
      <c r="M36" s="17" t="s">
        <v>44</v>
      </c>
      <c r="N36" s="5" t="s">
        <v>227</v>
      </c>
      <c r="O36" s="17"/>
      <c r="P36" s="18"/>
      <c r="Q36" s="17"/>
      <c r="R36" s="18"/>
      <c r="S36" s="45"/>
      <c r="T36" s="7"/>
    </row>
    <row r="37" spans="1:20" s="8" customFormat="1" ht="27.75" customHeight="1" x14ac:dyDescent="0.15">
      <c r="A37" s="2">
        <v>18</v>
      </c>
      <c r="B37" s="60"/>
      <c r="C37" s="45" t="s">
        <v>151</v>
      </c>
      <c r="D37" s="45" t="s">
        <v>165</v>
      </c>
      <c r="E37" s="4" t="s">
        <v>187</v>
      </c>
      <c r="F37" s="5" t="s">
        <v>1</v>
      </c>
      <c r="G37" s="5" t="s">
        <v>227</v>
      </c>
      <c r="H37" s="5" t="s">
        <v>227</v>
      </c>
      <c r="I37" s="5" t="s">
        <v>227</v>
      </c>
      <c r="J37" s="5" t="s">
        <v>227</v>
      </c>
      <c r="K37" s="17" t="s">
        <v>44</v>
      </c>
      <c r="L37" s="5" t="s">
        <v>227</v>
      </c>
      <c r="M37" s="17" t="s">
        <v>44</v>
      </c>
      <c r="N37" s="5" t="s">
        <v>227</v>
      </c>
      <c r="O37" s="17"/>
      <c r="P37" s="18"/>
      <c r="Q37" s="17"/>
      <c r="R37" s="18"/>
      <c r="S37" s="45"/>
      <c r="T37" s="7"/>
    </row>
    <row r="38" spans="1:20" s="8" customFormat="1" ht="27.75" customHeight="1" x14ac:dyDescent="0.15">
      <c r="A38" s="2">
        <f t="shared" ref="A38" ca="1" si="16">IF(ISBLANK(D38),"-",COUNT(OFFSET(A$3,0,0,ROW()-ROW(A$3)))+1)</f>
        <v>35</v>
      </c>
      <c r="B38" s="60"/>
      <c r="C38" s="45" t="s">
        <v>152</v>
      </c>
      <c r="D38" s="45" t="s">
        <v>166</v>
      </c>
      <c r="E38" s="4" t="s">
        <v>188</v>
      </c>
      <c r="F38" s="5" t="s">
        <v>1</v>
      </c>
      <c r="G38" s="5" t="s">
        <v>227</v>
      </c>
      <c r="H38" s="5" t="s">
        <v>227</v>
      </c>
      <c r="I38" s="5" t="s">
        <v>227</v>
      </c>
      <c r="J38" s="5" t="s">
        <v>227</v>
      </c>
      <c r="K38" s="17" t="s">
        <v>44</v>
      </c>
      <c r="L38" s="5" t="s">
        <v>227</v>
      </c>
      <c r="M38" s="17" t="s">
        <v>44</v>
      </c>
      <c r="N38" s="5" t="s">
        <v>227</v>
      </c>
      <c r="O38" s="17"/>
      <c r="P38" s="18"/>
      <c r="Q38" s="17"/>
      <c r="R38" s="18"/>
      <c r="S38" s="45"/>
      <c r="T38" s="7"/>
    </row>
    <row r="39" spans="1:20" s="8" customFormat="1" ht="27.75" customHeight="1" x14ac:dyDescent="0.15">
      <c r="A39" s="2">
        <v>19</v>
      </c>
      <c r="B39" s="60"/>
      <c r="C39" s="45" t="s">
        <v>153</v>
      </c>
      <c r="D39" s="45" t="s">
        <v>167</v>
      </c>
      <c r="E39" s="4" t="s">
        <v>189</v>
      </c>
      <c r="F39" s="5" t="s">
        <v>1</v>
      </c>
      <c r="G39" s="5" t="s">
        <v>227</v>
      </c>
      <c r="H39" s="5" t="s">
        <v>227</v>
      </c>
      <c r="I39" s="5" t="s">
        <v>227</v>
      </c>
      <c r="J39" s="5" t="s">
        <v>227</v>
      </c>
      <c r="K39" s="17" t="s">
        <v>44</v>
      </c>
      <c r="L39" s="5" t="s">
        <v>227</v>
      </c>
      <c r="M39" s="17" t="s">
        <v>44</v>
      </c>
      <c r="N39" s="5" t="s">
        <v>227</v>
      </c>
      <c r="O39" s="17"/>
      <c r="P39" s="18"/>
      <c r="Q39" s="17"/>
      <c r="R39" s="18"/>
      <c r="S39" s="45"/>
      <c r="T39" s="7"/>
    </row>
    <row r="40" spans="1:20" s="8" customFormat="1" ht="27.75" customHeight="1" x14ac:dyDescent="0.15">
      <c r="A40" s="2">
        <f t="shared" ref="A40" ca="1" si="17">IF(ISBLANK(D40),"-",COUNT(OFFSET(A$3,0,0,ROW()-ROW(A$3)))+1)</f>
        <v>37</v>
      </c>
      <c r="B40" s="60"/>
      <c r="C40" s="45" t="s">
        <v>154</v>
      </c>
      <c r="D40" s="45" t="s">
        <v>172</v>
      </c>
      <c r="E40" s="4" t="s">
        <v>190</v>
      </c>
      <c r="F40" s="5" t="s">
        <v>1</v>
      </c>
      <c r="G40" s="5" t="s">
        <v>227</v>
      </c>
      <c r="H40" s="5" t="s">
        <v>227</v>
      </c>
      <c r="I40" s="5" t="s">
        <v>227</v>
      </c>
      <c r="J40" s="5" t="s">
        <v>227</v>
      </c>
      <c r="K40" s="17" t="s">
        <v>44</v>
      </c>
      <c r="L40" s="5" t="s">
        <v>227</v>
      </c>
      <c r="M40" s="17" t="s">
        <v>44</v>
      </c>
      <c r="N40" s="5" t="s">
        <v>227</v>
      </c>
      <c r="O40" s="17"/>
      <c r="P40" s="18"/>
      <c r="Q40" s="17"/>
      <c r="R40" s="18"/>
      <c r="S40" s="45"/>
      <c r="T40" s="7"/>
    </row>
    <row r="41" spans="1:20" s="8" customFormat="1" ht="27.75" customHeight="1" x14ac:dyDescent="0.15">
      <c r="A41" s="2">
        <v>20</v>
      </c>
      <c r="B41" s="60"/>
      <c r="C41" s="45" t="s">
        <v>155</v>
      </c>
      <c r="D41" s="45" t="s">
        <v>173</v>
      </c>
      <c r="E41" s="4" t="s">
        <v>191</v>
      </c>
      <c r="F41" s="5" t="s">
        <v>1</v>
      </c>
      <c r="G41" s="5" t="s">
        <v>227</v>
      </c>
      <c r="H41" s="5" t="s">
        <v>227</v>
      </c>
      <c r="I41" s="5" t="s">
        <v>227</v>
      </c>
      <c r="J41" s="5" t="s">
        <v>227</v>
      </c>
      <c r="K41" s="17" t="s">
        <v>44</v>
      </c>
      <c r="L41" s="5" t="s">
        <v>227</v>
      </c>
      <c r="M41" s="17" t="s">
        <v>44</v>
      </c>
      <c r="N41" s="5" t="s">
        <v>227</v>
      </c>
      <c r="O41" s="17"/>
      <c r="P41" s="18"/>
      <c r="Q41" s="17"/>
      <c r="R41" s="18"/>
      <c r="S41" s="45"/>
      <c r="T41" s="7"/>
    </row>
    <row r="42" spans="1:20" s="8" customFormat="1" ht="27.75" customHeight="1" x14ac:dyDescent="0.15">
      <c r="A42" s="2">
        <f t="shared" ref="A42" ca="1" si="18">IF(ISBLANK(D42),"-",COUNT(OFFSET(A$3,0,0,ROW()-ROW(A$3)))+1)</f>
        <v>39</v>
      </c>
      <c r="B42" s="60"/>
      <c r="C42" s="45" t="s">
        <v>156</v>
      </c>
      <c r="D42" s="45" t="s">
        <v>174</v>
      </c>
      <c r="E42" s="4" t="s">
        <v>192</v>
      </c>
      <c r="F42" s="5" t="s">
        <v>1</v>
      </c>
      <c r="G42" s="5" t="s">
        <v>227</v>
      </c>
      <c r="H42" s="5" t="s">
        <v>227</v>
      </c>
      <c r="I42" s="5" t="s">
        <v>227</v>
      </c>
      <c r="J42" s="5" t="s">
        <v>227</v>
      </c>
      <c r="K42" s="17" t="s">
        <v>44</v>
      </c>
      <c r="L42" s="5" t="s">
        <v>227</v>
      </c>
      <c r="M42" s="17" t="s">
        <v>44</v>
      </c>
      <c r="N42" s="5" t="s">
        <v>227</v>
      </c>
      <c r="O42" s="17"/>
      <c r="P42" s="18"/>
      <c r="Q42" s="17"/>
      <c r="R42" s="18"/>
      <c r="S42" s="45"/>
      <c r="T42" s="7"/>
    </row>
    <row r="43" spans="1:20" s="8" customFormat="1" ht="27.75" customHeight="1" x14ac:dyDescent="0.15">
      <c r="A43" s="2">
        <v>21</v>
      </c>
      <c r="B43" s="60"/>
      <c r="C43" s="45" t="s">
        <v>193</v>
      </c>
      <c r="D43" s="45" t="s">
        <v>203</v>
      </c>
      <c r="E43" s="4" t="s">
        <v>213</v>
      </c>
      <c r="F43" s="5" t="s">
        <v>1</v>
      </c>
      <c r="G43" s="5" t="s">
        <v>227</v>
      </c>
      <c r="H43" s="5" t="s">
        <v>227</v>
      </c>
      <c r="I43" s="5" t="s">
        <v>227</v>
      </c>
      <c r="J43" s="5" t="s">
        <v>227</v>
      </c>
      <c r="K43" s="17" t="s">
        <v>44</v>
      </c>
      <c r="L43" s="5" t="s">
        <v>227</v>
      </c>
      <c r="M43" s="17" t="s">
        <v>44</v>
      </c>
      <c r="N43" s="5" t="s">
        <v>227</v>
      </c>
      <c r="O43" s="17"/>
      <c r="P43" s="18"/>
      <c r="Q43" s="17"/>
      <c r="R43" s="18"/>
      <c r="S43" s="45"/>
      <c r="T43" s="7"/>
    </row>
    <row r="44" spans="1:20" s="8" customFormat="1" ht="27.75" customHeight="1" x14ac:dyDescent="0.15">
      <c r="A44" s="2">
        <f t="shared" ref="A44" ca="1" si="19">IF(ISBLANK(D44),"-",COUNT(OFFSET(A$3,0,0,ROW()-ROW(A$3)))+1)</f>
        <v>41</v>
      </c>
      <c r="B44" s="60"/>
      <c r="C44" s="45" t="s">
        <v>194</v>
      </c>
      <c r="D44" s="45" t="s">
        <v>204</v>
      </c>
      <c r="E44" s="4" t="s">
        <v>214</v>
      </c>
      <c r="F44" s="5" t="s">
        <v>1</v>
      </c>
      <c r="G44" s="5" t="s">
        <v>227</v>
      </c>
      <c r="H44" s="5" t="s">
        <v>227</v>
      </c>
      <c r="I44" s="5" t="s">
        <v>227</v>
      </c>
      <c r="J44" s="5" t="s">
        <v>227</v>
      </c>
      <c r="K44" s="17" t="s">
        <v>44</v>
      </c>
      <c r="L44" s="5" t="s">
        <v>227</v>
      </c>
      <c r="M44" s="17" t="s">
        <v>44</v>
      </c>
      <c r="N44" s="5" t="s">
        <v>227</v>
      </c>
      <c r="O44" s="17"/>
      <c r="P44" s="18"/>
      <c r="Q44" s="17"/>
      <c r="R44" s="18"/>
      <c r="S44" s="45"/>
      <c r="T44" s="7"/>
    </row>
    <row r="45" spans="1:20" s="8" customFormat="1" ht="27.75" customHeight="1" x14ac:dyDescent="0.15">
      <c r="A45" s="2">
        <v>22</v>
      </c>
      <c r="B45" s="60"/>
      <c r="C45" s="45" t="s">
        <v>195</v>
      </c>
      <c r="D45" s="45" t="s">
        <v>205</v>
      </c>
      <c r="E45" s="4" t="s">
        <v>215</v>
      </c>
      <c r="F45" s="5" t="s">
        <v>1</v>
      </c>
      <c r="G45" s="5" t="s">
        <v>227</v>
      </c>
      <c r="H45" s="5" t="s">
        <v>227</v>
      </c>
      <c r="I45" s="5" t="s">
        <v>227</v>
      </c>
      <c r="J45" s="5" t="s">
        <v>227</v>
      </c>
      <c r="K45" s="17" t="s">
        <v>44</v>
      </c>
      <c r="L45" s="5" t="s">
        <v>227</v>
      </c>
      <c r="M45" s="17" t="s">
        <v>44</v>
      </c>
      <c r="N45" s="5" t="s">
        <v>227</v>
      </c>
      <c r="O45" s="17"/>
      <c r="P45" s="18"/>
      <c r="Q45" s="17"/>
      <c r="R45" s="18"/>
      <c r="S45" s="45"/>
      <c r="T45" s="7"/>
    </row>
    <row r="46" spans="1:20" s="8" customFormat="1" ht="27.75" customHeight="1" x14ac:dyDescent="0.15">
      <c r="A46" s="2">
        <f t="shared" ref="A46" ca="1" si="20">IF(ISBLANK(D46),"-",COUNT(OFFSET(A$3,0,0,ROW()-ROW(A$3)))+1)</f>
        <v>43</v>
      </c>
      <c r="B46" s="60"/>
      <c r="C46" s="45" t="s">
        <v>196</v>
      </c>
      <c r="D46" s="45" t="s">
        <v>206</v>
      </c>
      <c r="E46" s="4" t="s">
        <v>216</v>
      </c>
      <c r="F46" s="5" t="s">
        <v>1</v>
      </c>
      <c r="G46" s="5" t="s">
        <v>227</v>
      </c>
      <c r="H46" s="5" t="s">
        <v>227</v>
      </c>
      <c r="I46" s="5" t="s">
        <v>227</v>
      </c>
      <c r="J46" s="5" t="s">
        <v>227</v>
      </c>
      <c r="K46" s="17" t="s">
        <v>44</v>
      </c>
      <c r="L46" s="5" t="s">
        <v>227</v>
      </c>
      <c r="M46" s="17" t="s">
        <v>44</v>
      </c>
      <c r="N46" s="5" t="s">
        <v>227</v>
      </c>
      <c r="O46" s="17"/>
      <c r="P46" s="18"/>
      <c r="Q46" s="17"/>
      <c r="R46" s="18"/>
      <c r="S46" s="45"/>
      <c r="T46" s="7"/>
    </row>
    <row r="47" spans="1:20" s="8" customFormat="1" ht="27.75" customHeight="1" x14ac:dyDescent="0.15">
      <c r="A47" s="2">
        <v>23</v>
      </c>
      <c r="B47" s="60"/>
      <c r="C47" s="45" t="s">
        <v>197</v>
      </c>
      <c r="D47" s="45" t="s">
        <v>207</v>
      </c>
      <c r="E47" s="4" t="s">
        <v>217</v>
      </c>
      <c r="F47" s="5" t="s">
        <v>1</v>
      </c>
      <c r="G47" s="5" t="s">
        <v>227</v>
      </c>
      <c r="H47" s="5" t="s">
        <v>227</v>
      </c>
      <c r="I47" s="5" t="s">
        <v>227</v>
      </c>
      <c r="J47" s="5" t="s">
        <v>227</v>
      </c>
      <c r="K47" s="17" t="s">
        <v>44</v>
      </c>
      <c r="L47" s="5" t="s">
        <v>227</v>
      </c>
      <c r="M47" s="17" t="s">
        <v>44</v>
      </c>
      <c r="N47" s="5" t="s">
        <v>227</v>
      </c>
      <c r="O47" s="17"/>
      <c r="P47" s="18"/>
      <c r="Q47" s="17"/>
      <c r="R47" s="18"/>
      <c r="S47" s="45"/>
      <c r="T47" s="7"/>
    </row>
    <row r="48" spans="1:20" s="8" customFormat="1" ht="27.75" customHeight="1" x14ac:dyDescent="0.15">
      <c r="A48" s="2">
        <f t="shared" ref="A48" ca="1" si="21">IF(ISBLANK(D48),"-",COUNT(OFFSET(A$3,0,0,ROW()-ROW(A$3)))+1)</f>
        <v>45</v>
      </c>
      <c r="B48" s="60"/>
      <c r="C48" s="45" t="s">
        <v>198</v>
      </c>
      <c r="D48" s="45" t="s">
        <v>208</v>
      </c>
      <c r="E48" s="4" t="s">
        <v>218</v>
      </c>
      <c r="F48" s="5" t="s">
        <v>1</v>
      </c>
      <c r="G48" s="5" t="s">
        <v>227</v>
      </c>
      <c r="H48" s="5" t="s">
        <v>227</v>
      </c>
      <c r="I48" s="5" t="s">
        <v>227</v>
      </c>
      <c r="J48" s="5" t="s">
        <v>227</v>
      </c>
      <c r="K48" s="17" t="s">
        <v>44</v>
      </c>
      <c r="L48" s="5" t="s">
        <v>227</v>
      </c>
      <c r="M48" s="17" t="s">
        <v>44</v>
      </c>
      <c r="N48" s="5" t="s">
        <v>227</v>
      </c>
      <c r="O48" s="17"/>
      <c r="P48" s="18"/>
      <c r="Q48" s="17"/>
      <c r="R48" s="18"/>
      <c r="S48" s="45"/>
      <c r="T48" s="7"/>
    </row>
    <row r="49" spans="1:20" s="8" customFormat="1" ht="27.75" customHeight="1" x14ac:dyDescent="0.15">
      <c r="A49" s="2">
        <v>24</v>
      </c>
      <c r="B49" s="60"/>
      <c r="C49" s="45" t="s">
        <v>199</v>
      </c>
      <c r="D49" s="45" t="s">
        <v>209</v>
      </c>
      <c r="E49" s="4" t="s">
        <v>219</v>
      </c>
      <c r="F49" s="5" t="s">
        <v>1</v>
      </c>
      <c r="G49" s="5" t="s">
        <v>227</v>
      </c>
      <c r="H49" s="5" t="s">
        <v>227</v>
      </c>
      <c r="I49" s="5" t="s">
        <v>227</v>
      </c>
      <c r="J49" s="5" t="s">
        <v>227</v>
      </c>
      <c r="K49" s="17" t="s">
        <v>44</v>
      </c>
      <c r="L49" s="5" t="s">
        <v>227</v>
      </c>
      <c r="M49" s="17" t="s">
        <v>44</v>
      </c>
      <c r="N49" s="5" t="s">
        <v>227</v>
      </c>
      <c r="O49" s="17"/>
      <c r="P49" s="18"/>
      <c r="Q49" s="17"/>
      <c r="R49" s="18"/>
      <c r="S49" s="45"/>
      <c r="T49" s="7"/>
    </row>
    <row r="50" spans="1:20" s="8" customFormat="1" ht="27.75" customHeight="1" x14ac:dyDescent="0.15">
      <c r="A50" s="2">
        <f t="shared" ref="A50" ca="1" si="22">IF(ISBLANK(D50),"-",COUNT(OFFSET(A$3,0,0,ROW()-ROW(A$3)))+1)</f>
        <v>47</v>
      </c>
      <c r="B50" s="60"/>
      <c r="C50" s="45" t="s">
        <v>200</v>
      </c>
      <c r="D50" s="45" t="s">
        <v>210</v>
      </c>
      <c r="E50" s="4" t="s">
        <v>220</v>
      </c>
      <c r="F50" s="5" t="s">
        <v>1</v>
      </c>
      <c r="G50" s="5" t="s">
        <v>227</v>
      </c>
      <c r="H50" s="5" t="s">
        <v>227</v>
      </c>
      <c r="I50" s="5" t="s">
        <v>227</v>
      </c>
      <c r="J50" s="5" t="s">
        <v>227</v>
      </c>
      <c r="K50" s="17" t="s">
        <v>44</v>
      </c>
      <c r="L50" s="5" t="s">
        <v>227</v>
      </c>
      <c r="M50" s="17" t="s">
        <v>44</v>
      </c>
      <c r="N50" s="5" t="s">
        <v>227</v>
      </c>
      <c r="O50" s="17"/>
      <c r="P50" s="18"/>
      <c r="Q50" s="17"/>
      <c r="R50" s="18"/>
      <c r="S50" s="45"/>
      <c r="T50" s="7"/>
    </row>
    <row r="51" spans="1:20" s="8" customFormat="1" ht="27.75" customHeight="1" x14ac:dyDescent="0.15">
      <c r="A51" s="2">
        <v>25</v>
      </c>
      <c r="B51" s="60"/>
      <c r="C51" s="45" t="s">
        <v>201</v>
      </c>
      <c r="D51" s="45" t="s">
        <v>211</v>
      </c>
      <c r="E51" s="4" t="s">
        <v>221</v>
      </c>
      <c r="F51" s="5" t="s">
        <v>1</v>
      </c>
      <c r="G51" s="5" t="s">
        <v>227</v>
      </c>
      <c r="H51" s="5" t="s">
        <v>227</v>
      </c>
      <c r="I51" s="5" t="s">
        <v>227</v>
      </c>
      <c r="J51" s="5" t="s">
        <v>227</v>
      </c>
      <c r="K51" s="17" t="s">
        <v>44</v>
      </c>
      <c r="L51" s="5" t="s">
        <v>227</v>
      </c>
      <c r="M51" s="17" t="s">
        <v>44</v>
      </c>
      <c r="N51" s="5" t="s">
        <v>227</v>
      </c>
      <c r="O51" s="17"/>
      <c r="P51" s="18"/>
      <c r="Q51" s="17"/>
      <c r="R51" s="18"/>
      <c r="S51" s="45"/>
      <c r="T51" s="7"/>
    </row>
    <row r="52" spans="1:20" s="8" customFormat="1" ht="27.75" customHeight="1" x14ac:dyDescent="0.15">
      <c r="A52" s="2">
        <f t="shared" ref="A52" ca="1" si="23">IF(ISBLANK(D52),"-",COUNT(OFFSET(A$3,0,0,ROW()-ROW(A$3)))+1)</f>
        <v>49</v>
      </c>
      <c r="B52" s="61"/>
      <c r="C52" s="45" t="s">
        <v>202</v>
      </c>
      <c r="D52" s="45" t="s">
        <v>212</v>
      </c>
      <c r="E52" s="4" t="s">
        <v>222</v>
      </c>
      <c r="F52" s="5" t="s">
        <v>1</v>
      </c>
      <c r="G52" s="5" t="s">
        <v>227</v>
      </c>
      <c r="H52" s="5" t="s">
        <v>227</v>
      </c>
      <c r="I52" s="5" t="s">
        <v>227</v>
      </c>
      <c r="J52" s="5" t="s">
        <v>227</v>
      </c>
      <c r="K52" s="17" t="s">
        <v>44</v>
      </c>
      <c r="L52" s="5" t="s">
        <v>227</v>
      </c>
      <c r="M52" s="17" t="s">
        <v>44</v>
      </c>
      <c r="N52" s="5" t="s">
        <v>227</v>
      </c>
      <c r="O52" s="17"/>
      <c r="P52" s="18"/>
      <c r="Q52" s="17"/>
      <c r="R52" s="18"/>
      <c r="S52" s="45"/>
      <c r="T52" s="7"/>
    </row>
    <row r="53" spans="1:20" s="8" customFormat="1" ht="27.75" customHeight="1" x14ac:dyDescent="0.15">
      <c r="A53" s="1" t="str">
        <f ca="1">IF(ISBLANK(D53),"-",COUNT(OFFSET(A$3,0,0,ROW()-ROW(A$3)))+1)</f>
        <v>-</v>
      </c>
      <c r="B53" s="40"/>
      <c r="C53" s="9"/>
      <c r="D53" s="9"/>
      <c r="E53" s="9"/>
      <c r="F53" s="12"/>
      <c r="G53" s="5"/>
      <c r="H53" s="17"/>
      <c r="I53" s="17"/>
      <c r="J53" s="18"/>
      <c r="K53" s="17"/>
      <c r="L53" s="18"/>
      <c r="M53" s="17"/>
      <c r="N53" s="18"/>
      <c r="O53" s="17"/>
      <c r="P53" s="18"/>
      <c r="Q53" s="17"/>
      <c r="R53" s="18"/>
      <c r="S53" s="12"/>
      <c r="T53" s="7"/>
    </row>
    <row r="54" spans="1:20" s="8" customFormat="1" ht="27.75" customHeight="1" x14ac:dyDescent="0.15">
      <c r="A54" s="1" t="str">
        <f ca="1">IF(ISBLANK(D54),"-",COUNT(OFFSET(A$3,0,0,ROW()-ROW(A$3)))+1)</f>
        <v>-</v>
      </c>
      <c r="B54" s="40"/>
      <c r="C54" s="9"/>
      <c r="D54" s="9"/>
      <c r="E54" s="9"/>
      <c r="F54" s="12"/>
      <c r="G54" s="5"/>
      <c r="H54" s="17"/>
      <c r="I54" s="17"/>
      <c r="J54" s="18"/>
      <c r="K54" s="17"/>
      <c r="L54" s="18"/>
      <c r="M54" s="17"/>
      <c r="N54" s="18"/>
      <c r="O54" s="17"/>
      <c r="P54" s="18"/>
      <c r="Q54" s="17"/>
      <c r="R54" s="18"/>
      <c r="S54" s="12"/>
      <c r="T54" s="7"/>
    </row>
    <row r="55" spans="1:20" s="8" customFormat="1" ht="27.75" customHeight="1" x14ac:dyDescent="0.15">
      <c r="A55" s="1" t="str">
        <f ca="1">IF(ISBLANK(D55),"-",COUNT(OFFSET(A$3,0,0,ROW()-ROW(A$3)))+1)</f>
        <v>-</v>
      </c>
      <c r="B55" s="40"/>
      <c r="C55" s="9"/>
      <c r="D55" s="9"/>
      <c r="E55" s="9"/>
      <c r="F55" s="12"/>
      <c r="G55" s="5"/>
      <c r="H55" s="17"/>
      <c r="I55" s="17"/>
      <c r="J55" s="18"/>
      <c r="K55" s="17"/>
      <c r="L55" s="18"/>
      <c r="M55" s="17"/>
      <c r="N55" s="18"/>
      <c r="O55" s="17"/>
      <c r="P55" s="18"/>
      <c r="Q55" s="17"/>
      <c r="R55" s="18"/>
      <c r="S55" s="12"/>
      <c r="T55" s="7"/>
    </row>
    <row r="56" spans="1:20" s="8" customFormat="1" ht="20.100000000000001" customHeight="1" x14ac:dyDescent="0.15">
      <c r="A56" s="49" t="s">
        <v>31</v>
      </c>
      <c r="B56" s="50"/>
      <c r="C56" s="50"/>
      <c r="D56" s="50"/>
      <c r="E56" s="50"/>
      <c r="F56" s="50"/>
      <c r="G56" s="50"/>
      <c r="H56" s="50"/>
      <c r="I56" s="50"/>
      <c r="J56" s="50"/>
      <c r="K56" s="50"/>
      <c r="L56" s="50"/>
      <c r="M56" s="50"/>
      <c r="N56" s="50"/>
      <c r="O56" s="50"/>
      <c r="P56" s="50"/>
      <c r="Q56" s="50"/>
      <c r="R56" s="50"/>
      <c r="S56" s="50"/>
      <c r="T56" s="51"/>
    </row>
    <row r="57" spans="1:20" s="13" customFormat="1" ht="20.100000000000001" customHeight="1" x14ac:dyDescent="0.15">
      <c r="A57" s="33" t="str">
        <f t="shared" ref="A57:A70" ca="1" si="24">IF(ISBLANK(D57),"-",COUNT(OFFSET(A$3,0,0,ROW()-ROW(A$3)))+1)</f>
        <v>-</v>
      </c>
      <c r="B57" s="41"/>
      <c r="C57" s="34" t="s">
        <v>2</v>
      </c>
      <c r="D57" s="25"/>
      <c r="E57" s="25"/>
      <c r="F57" s="25"/>
      <c r="G57" s="25"/>
      <c r="H57" s="32">
        <f t="shared" ref="H57:R57" si="25">COUNTIF(H4:H55,"已完成")</f>
        <v>0</v>
      </c>
      <c r="I57" s="32">
        <f t="shared" si="25"/>
        <v>0</v>
      </c>
      <c r="J57" s="32">
        <f t="shared" si="25"/>
        <v>0</v>
      </c>
      <c r="K57" s="32">
        <f t="shared" si="25"/>
        <v>49</v>
      </c>
      <c r="L57" s="32">
        <f t="shared" si="25"/>
        <v>0</v>
      </c>
      <c r="M57" s="32">
        <f t="shared" si="25"/>
        <v>49</v>
      </c>
      <c r="N57" s="32">
        <f t="shared" si="25"/>
        <v>0</v>
      </c>
      <c r="O57" s="32">
        <f t="shared" si="25"/>
        <v>0</v>
      </c>
      <c r="P57" s="32">
        <f t="shared" si="25"/>
        <v>0</v>
      </c>
      <c r="Q57" s="32">
        <f t="shared" si="25"/>
        <v>0</v>
      </c>
      <c r="R57" s="32">
        <f t="shared" si="25"/>
        <v>0</v>
      </c>
      <c r="S57" s="27"/>
      <c r="T57" s="27"/>
    </row>
    <row r="58" spans="1:20" s="16" customFormat="1" ht="20.100000000000001" customHeight="1" x14ac:dyDescent="0.2">
      <c r="A58" s="33" t="str">
        <f t="shared" ca="1" si="24"/>
        <v>-</v>
      </c>
      <c r="B58" s="41"/>
      <c r="C58" s="34" t="s">
        <v>30</v>
      </c>
      <c r="D58" s="26"/>
      <c r="E58" s="26"/>
      <c r="F58" s="26"/>
      <c r="G58" s="26"/>
      <c r="H58" s="31">
        <f t="shared" ref="H58:R58" si="26">COUNTIF(H4:H55,"未完成")</f>
        <v>0</v>
      </c>
      <c r="I58" s="31">
        <f t="shared" si="26"/>
        <v>0</v>
      </c>
      <c r="J58" s="31">
        <f t="shared" si="26"/>
        <v>0</v>
      </c>
      <c r="K58" s="31">
        <f t="shared" si="26"/>
        <v>0</v>
      </c>
      <c r="L58" s="31">
        <f t="shared" si="26"/>
        <v>0</v>
      </c>
      <c r="M58" s="31">
        <f t="shared" si="26"/>
        <v>0</v>
      </c>
      <c r="N58" s="31">
        <f t="shared" si="26"/>
        <v>0</v>
      </c>
      <c r="O58" s="31">
        <f t="shared" si="26"/>
        <v>0</v>
      </c>
      <c r="P58" s="31">
        <f t="shared" si="26"/>
        <v>0</v>
      </c>
      <c r="Q58" s="31">
        <f t="shared" si="26"/>
        <v>0</v>
      </c>
      <c r="R58" s="31">
        <f t="shared" si="26"/>
        <v>0</v>
      </c>
      <c r="S58" s="28"/>
      <c r="T58" s="28"/>
    </row>
    <row r="59" spans="1:20" s="16" customFormat="1" ht="21.95" customHeight="1" x14ac:dyDescent="0.2">
      <c r="A59" s="29" t="str">
        <f t="shared" ca="1" si="24"/>
        <v>-</v>
      </c>
      <c r="B59" s="42"/>
      <c r="C59" s="30" t="s">
        <v>32</v>
      </c>
      <c r="D59" s="27"/>
      <c r="E59" s="27"/>
      <c r="F59" s="27"/>
      <c r="G59" s="27"/>
      <c r="H59" s="35">
        <f>COUNTIF(H4:H55,"客户需求新增-已完成")</f>
        <v>0</v>
      </c>
      <c r="I59" s="35">
        <f>COUNTIF(I4:I55,"客户需求新增-已完成")</f>
        <v>0</v>
      </c>
      <c r="J59" s="27"/>
      <c r="K59" s="35">
        <f>COUNTIF(K4:K55,"客户需求新增-已完成")</f>
        <v>0</v>
      </c>
      <c r="L59" s="27"/>
      <c r="M59" s="35">
        <f>COUNTIF(M4:M55,"客户需求新增-已完成")</f>
        <v>0</v>
      </c>
      <c r="N59" s="27"/>
      <c r="O59" s="35">
        <f>COUNTIF(O4:O55,"客户需求新增-已完成")</f>
        <v>0</v>
      </c>
      <c r="P59" s="27"/>
      <c r="Q59" s="35">
        <f>COUNTIF(Q4:Q55,"客户需求新增-已完成")</f>
        <v>0</v>
      </c>
      <c r="R59" s="27"/>
      <c r="S59" s="26"/>
      <c r="T59" s="26"/>
    </row>
    <row r="60" spans="1:20" s="16" customFormat="1" ht="21.95" customHeight="1" x14ac:dyDescent="0.2">
      <c r="A60" s="29" t="str">
        <f t="shared" ca="1" si="24"/>
        <v>-</v>
      </c>
      <c r="B60" s="42"/>
      <c r="C60" s="30" t="s">
        <v>33</v>
      </c>
      <c r="D60" s="28"/>
      <c r="E60" s="28"/>
      <c r="F60" s="28"/>
      <c r="G60" s="28"/>
      <c r="H60" s="35">
        <f>COUNTIF(H4:H55,"客户需求新增-未完成")</f>
        <v>0</v>
      </c>
      <c r="I60" s="35">
        <f>COUNTIF(I4:I55,"客户需求新增-未完成")</f>
        <v>0</v>
      </c>
      <c r="J60" s="28"/>
      <c r="K60" s="35">
        <f>COUNTIF(K4:K55,"客户需求新增-未完成")</f>
        <v>0</v>
      </c>
      <c r="L60" s="28"/>
      <c r="M60" s="35">
        <f>COUNTIF(M4:M55,"客户需求新增-未完成")</f>
        <v>0</v>
      </c>
      <c r="N60" s="28"/>
      <c r="O60" s="35">
        <f>COUNTIF(O4:O55,"客户需求新增-未完成")</f>
        <v>0</v>
      </c>
      <c r="P60" s="28"/>
      <c r="Q60" s="35">
        <f>COUNTIF(Q4:Q55,"客户需求新增-未完成")</f>
        <v>0</v>
      </c>
      <c r="R60" s="28"/>
      <c r="S60" s="27"/>
      <c r="T60" s="27"/>
    </row>
    <row r="61" spans="1:20" s="16" customFormat="1" ht="21.95" customHeight="1" x14ac:dyDescent="0.2">
      <c r="A61" s="29" t="str">
        <f t="shared" ca="1" si="24"/>
        <v>-</v>
      </c>
      <c r="B61" s="42"/>
      <c r="C61" s="30" t="s">
        <v>34</v>
      </c>
      <c r="D61" s="26"/>
      <c r="E61" s="26"/>
      <c r="F61" s="26"/>
      <c r="G61" s="26"/>
      <c r="H61" s="35">
        <f>COUNTIF(H4:H55,"客户需求修改-已完成")</f>
        <v>0</v>
      </c>
      <c r="I61" s="35">
        <f>COUNTIF(I4:I55,"客户需求修改-已完成")</f>
        <v>0</v>
      </c>
      <c r="J61" s="26"/>
      <c r="K61" s="35">
        <f>COUNTIF(K4:K55,"客户需求修改-已完成")</f>
        <v>0</v>
      </c>
      <c r="L61" s="26"/>
      <c r="M61" s="35">
        <f>COUNTIF(M4:M55,"客户需求修改-已完成")</f>
        <v>0</v>
      </c>
      <c r="N61" s="26"/>
      <c r="O61" s="35">
        <f>COUNTIF(O4:O55,"客户需求修改-已完成")</f>
        <v>0</v>
      </c>
      <c r="P61" s="26"/>
      <c r="Q61" s="35">
        <f>COUNTIF(Q4:Q55,"客户需求修改-已完成")</f>
        <v>0</v>
      </c>
      <c r="R61" s="26"/>
      <c r="S61" s="28"/>
      <c r="T61" s="28"/>
    </row>
    <row r="62" spans="1:20" s="16" customFormat="1" ht="21.95" customHeight="1" x14ac:dyDescent="0.2">
      <c r="A62" s="29" t="str">
        <f t="shared" ca="1" si="24"/>
        <v>-</v>
      </c>
      <c r="B62" s="42"/>
      <c r="C62" s="30" t="s">
        <v>35</v>
      </c>
      <c r="D62" s="27"/>
      <c r="E62" s="27"/>
      <c r="F62" s="27"/>
      <c r="G62" s="27"/>
      <c r="H62" s="35">
        <f>COUNTIF(H4:H55,"客户需求修改-未完成")</f>
        <v>0</v>
      </c>
      <c r="I62" s="35">
        <f>COUNTIF(I4:I55,"客户需求修改-未完成")</f>
        <v>0</v>
      </c>
      <c r="J62" s="27"/>
      <c r="K62" s="35">
        <f>COUNTIF(K4:K55,"客户需求修改-未完成")</f>
        <v>0</v>
      </c>
      <c r="L62" s="27"/>
      <c r="M62" s="35">
        <f>COUNTIF(M4:M55,"客户需求修改-未完成")</f>
        <v>0</v>
      </c>
      <c r="N62" s="27"/>
      <c r="O62" s="35">
        <f>COUNTIF(O4:O55,"客户需求修改-未完成")</f>
        <v>0</v>
      </c>
      <c r="P62" s="27"/>
      <c r="Q62" s="35">
        <f>COUNTIF(Q4:Q55,"客户需求修改-未完成")</f>
        <v>0</v>
      </c>
      <c r="R62" s="27"/>
      <c r="S62" s="26"/>
      <c r="T62" s="26"/>
    </row>
    <row r="63" spans="1:20" s="16" customFormat="1" ht="21.95" customHeight="1" x14ac:dyDescent="0.2">
      <c r="A63" s="29" t="str">
        <f t="shared" ca="1" si="24"/>
        <v>-</v>
      </c>
      <c r="B63" s="42"/>
      <c r="C63" s="30" t="s">
        <v>36</v>
      </c>
      <c r="D63" s="28"/>
      <c r="E63" s="28"/>
      <c r="F63" s="28"/>
      <c r="G63" s="28"/>
      <c r="H63" s="35">
        <f>COUNTIF(H4:H55,"客户需求删除-已完成")</f>
        <v>0</v>
      </c>
      <c r="I63" s="35">
        <f>COUNTIF(I4:I55,"客户需求删除-已完成")</f>
        <v>0</v>
      </c>
      <c r="J63" s="28"/>
      <c r="K63" s="35">
        <f>COUNTIF(K4:K55,"客户需求删除-已完成")</f>
        <v>0</v>
      </c>
      <c r="L63" s="28"/>
      <c r="M63" s="35">
        <f>COUNTIF(M4:M55,"客户需求删除-已完成")</f>
        <v>0</v>
      </c>
      <c r="N63" s="28"/>
      <c r="O63" s="35">
        <f>COUNTIF(O4:O55,"客户需求删除-已完成")</f>
        <v>0</v>
      </c>
      <c r="P63" s="28"/>
      <c r="Q63" s="35">
        <f>COUNTIF(Q4:Q55,"客户需求删除-已完成")</f>
        <v>0</v>
      </c>
      <c r="R63" s="28"/>
      <c r="S63" s="27"/>
      <c r="T63" s="27"/>
    </row>
    <row r="64" spans="1:20" s="16" customFormat="1" ht="21.95" customHeight="1" x14ac:dyDescent="0.2">
      <c r="A64" s="29" t="str">
        <f t="shared" ca="1" si="24"/>
        <v>-</v>
      </c>
      <c r="B64" s="42"/>
      <c r="C64" s="30" t="s">
        <v>37</v>
      </c>
      <c r="D64" s="26"/>
      <c r="E64" s="26"/>
      <c r="F64" s="26"/>
      <c r="G64" s="26"/>
      <c r="H64" s="35">
        <f>COUNTIF(H53:H60,"客户需求删除-未完成")</f>
        <v>0</v>
      </c>
      <c r="I64" s="35">
        <f>COUNTIF(I53:I60,"客户需求删除-未完成")</f>
        <v>0</v>
      </c>
      <c r="J64" s="26"/>
      <c r="K64" s="35">
        <f>COUNTIF(K53:K60,"客户需求删除-未完成")</f>
        <v>0</v>
      </c>
      <c r="L64" s="26"/>
      <c r="M64" s="35">
        <f>COUNTIF(M53:M60,"客户需求删除-未完成")</f>
        <v>0</v>
      </c>
      <c r="N64" s="26"/>
      <c r="O64" s="35">
        <f>COUNTIF(O53:O60,"客户需求删除-未完成")</f>
        <v>0</v>
      </c>
      <c r="P64" s="26"/>
      <c r="Q64" s="35">
        <f>COUNTIF(Q53:Q60,"客户需求删除-未完成")</f>
        <v>0</v>
      </c>
      <c r="R64" s="26"/>
      <c r="S64" s="28"/>
      <c r="T64" s="28"/>
    </row>
    <row r="65" spans="1:20" s="16" customFormat="1" ht="21.95" customHeight="1" x14ac:dyDescent="0.2">
      <c r="A65" s="14" t="str">
        <f t="shared" ca="1" si="24"/>
        <v>-</v>
      </c>
      <c r="B65" s="43"/>
      <c r="C65" s="24" t="s">
        <v>38</v>
      </c>
      <c r="D65" s="27"/>
      <c r="E65" s="27"/>
      <c r="F65" s="27"/>
      <c r="G65" s="27"/>
      <c r="H65" s="27"/>
      <c r="I65" s="27"/>
      <c r="J65" s="15">
        <f>COUNTIF(J4:J55,"需求规格新增-已完成")</f>
        <v>0</v>
      </c>
      <c r="K65" s="27"/>
      <c r="L65" s="15">
        <f>COUNTIF(L4:L55,"需求规格新增-已完成")</f>
        <v>0</v>
      </c>
      <c r="M65" s="27"/>
      <c r="N65" s="15">
        <f>COUNTIF(N4:N55,"需求规格新增-已完成")</f>
        <v>0</v>
      </c>
      <c r="O65" s="27"/>
      <c r="P65" s="15">
        <f>COUNTIF(P4:P55,"需求规格新增-已完成")</f>
        <v>0</v>
      </c>
      <c r="Q65" s="27"/>
      <c r="R65" s="15">
        <f>COUNTIF(R4:R55,"需求规格新增-已完成")</f>
        <v>0</v>
      </c>
      <c r="S65" s="26"/>
      <c r="T65" s="26"/>
    </row>
    <row r="66" spans="1:20" s="16" customFormat="1" ht="21.95" customHeight="1" x14ac:dyDescent="0.2">
      <c r="A66" s="14" t="str">
        <f t="shared" ca="1" si="24"/>
        <v>-</v>
      </c>
      <c r="B66" s="43"/>
      <c r="C66" s="24" t="s">
        <v>39</v>
      </c>
      <c r="D66" s="28"/>
      <c r="E66" s="28"/>
      <c r="F66" s="28"/>
      <c r="G66" s="28"/>
      <c r="H66" s="28"/>
      <c r="I66" s="28"/>
      <c r="J66" s="15">
        <f>COUNTIF(J4:J55,"需求规格新增-未完成")</f>
        <v>0</v>
      </c>
      <c r="K66" s="28"/>
      <c r="L66" s="15">
        <f>COUNTIF(L4:L55,"需求规格新增-未完成")</f>
        <v>0</v>
      </c>
      <c r="M66" s="28"/>
      <c r="N66" s="15">
        <f>COUNTIF(N4:N55,"需求规格新增-未完成")</f>
        <v>0</v>
      </c>
      <c r="O66" s="28"/>
      <c r="P66" s="15">
        <f>COUNTIF(P4:P55,"需求规格新增-未完成")</f>
        <v>0</v>
      </c>
      <c r="Q66" s="28"/>
      <c r="R66" s="15">
        <f>COUNTIF(R4:R55,"需求规格新增-未完成")</f>
        <v>0</v>
      </c>
      <c r="S66" s="28"/>
      <c r="T66" s="28"/>
    </row>
    <row r="67" spans="1:20" s="16" customFormat="1" ht="21.95" customHeight="1" x14ac:dyDescent="0.2">
      <c r="A67" s="14" t="str">
        <f t="shared" ca="1" si="24"/>
        <v>-</v>
      </c>
      <c r="B67" s="43"/>
      <c r="C67" s="24" t="s">
        <v>40</v>
      </c>
      <c r="D67" s="26"/>
      <c r="E67" s="26"/>
      <c r="F67" s="26"/>
      <c r="G67" s="26"/>
      <c r="H67" s="26"/>
      <c r="I67" s="26"/>
      <c r="J67" s="15">
        <f>COUNTIF(J4:J55,"需求规格修改-已完成")</f>
        <v>0</v>
      </c>
      <c r="K67" s="26"/>
      <c r="L67" s="15">
        <f>COUNTIF(L4:L55,"需求规格修改-已完成")</f>
        <v>0</v>
      </c>
      <c r="M67" s="26"/>
      <c r="N67" s="15">
        <f>COUNTIF(N4:N55,"需求规格修改-已完成")</f>
        <v>0</v>
      </c>
      <c r="O67" s="26"/>
      <c r="P67" s="15">
        <f>COUNTIF(P4:P55,"需求规格修改-已完成")</f>
        <v>0</v>
      </c>
      <c r="Q67" s="26"/>
      <c r="R67" s="15">
        <f>COUNTIF(R4:R55,"需求规格修改-已完成")</f>
        <v>0</v>
      </c>
      <c r="S67" s="26"/>
      <c r="T67" s="26"/>
    </row>
    <row r="68" spans="1:20" s="16" customFormat="1" ht="21.95" customHeight="1" x14ac:dyDescent="0.2">
      <c r="A68" s="14" t="str">
        <f t="shared" ca="1" si="24"/>
        <v>-</v>
      </c>
      <c r="B68" s="43"/>
      <c r="C68" s="24" t="s">
        <v>41</v>
      </c>
      <c r="D68" s="27"/>
      <c r="E68" s="27"/>
      <c r="F68" s="27"/>
      <c r="G68" s="27"/>
      <c r="H68" s="27"/>
      <c r="I68" s="27"/>
      <c r="J68" s="15">
        <f>COUNTIF(J4:J55,"需求规格修改-未完成")</f>
        <v>0</v>
      </c>
      <c r="K68" s="27"/>
      <c r="L68" s="15">
        <f>COUNTIF(L4:L55,"需求规格修改-未完成")</f>
        <v>0</v>
      </c>
      <c r="M68" s="27"/>
      <c r="N68" s="15">
        <f>COUNTIF(N4:N55,"需求规格修改-未完成")</f>
        <v>0</v>
      </c>
      <c r="O68" s="27"/>
      <c r="P68" s="15">
        <f>COUNTIF(P4:P55,"需求规格修改-未完成")</f>
        <v>0</v>
      </c>
      <c r="Q68" s="27"/>
      <c r="R68" s="15">
        <f>COUNTIF(R4:R55,"需求规格修改-未完成")</f>
        <v>0</v>
      </c>
      <c r="S68" s="26"/>
      <c r="T68" s="26"/>
    </row>
    <row r="69" spans="1:20" s="16" customFormat="1" ht="21.95" customHeight="1" x14ac:dyDescent="0.2">
      <c r="A69" s="14" t="str">
        <f t="shared" ca="1" si="24"/>
        <v>-</v>
      </c>
      <c r="B69" s="43"/>
      <c r="C69" s="24" t="s">
        <v>42</v>
      </c>
      <c r="D69" s="28"/>
      <c r="E69" s="28"/>
      <c r="F69" s="28"/>
      <c r="G69" s="28"/>
      <c r="H69" s="28"/>
      <c r="I69" s="28"/>
      <c r="J69" s="15">
        <f>COUNTIF(J4:J55,"需求规格删除-已完成")</f>
        <v>0</v>
      </c>
      <c r="K69" s="28"/>
      <c r="L69" s="15">
        <f>COUNTIF(L4:L55,"需求规格删除-已完成")</f>
        <v>0</v>
      </c>
      <c r="M69" s="28"/>
      <c r="N69" s="15">
        <f>COUNTIF(N4:N55,"需求规格删除-已完成")</f>
        <v>0</v>
      </c>
      <c r="O69" s="28"/>
      <c r="P69" s="15">
        <f>COUNTIF(P4:P55,"需求规格删除-已完成")</f>
        <v>0</v>
      </c>
      <c r="Q69" s="28"/>
      <c r="R69" s="15">
        <f>COUNTIF(R4:R55,"需求规格删除-已完成")</f>
        <v>0</v>
      </c>
      <c r="S69" s="28"/>
      <c r="T69" s="28"/>
    </row>
    <row r="70" spans="1:20" s="16" customFormat="1" ht="21.95" customHeight="1" x14ac:dyDescent="0.2">
      <c r="A70" s="14" t="str">
        <f t="shared" ca="1" si="24"/>
        <v>-</v>
      </c>
      <c r="B70" s="43"/>
      <c r="C70" s="24" t="s">
        <v>43</v>
      </c>
      <c r="D70" s="26"/>
      <c r="E70" s="26"/>
      <c r="F70" s="26"/>
      <c r="G70" s="26"/>
      <c r="H70" s="26"/>
      <c r="I70" s="26"/>
      <c r="J70" s="15">
        <f>COUNTIF(J4:J55,"需求规格删除-未完成")</f>
        <v>0</v>
      </c>
      <c r="K70" s="26"/>
      <c r="L70" s="15">
        <f>COUNTIF(L4:L55,"需求规格删除-未完成")</f>
        <v>0</v>
      </c>
      <c r="M70" s="26"/>
      <c r="N70" s="15">
        <f>COUNTIF(N4:N55,"需求规格删除-未完成")</f>
        <v>0</v>
      </c>
      <c r="O70" s="26"/>
      <c r="P70" s="15">
        <f>COUNTIF(P4:P55,"需求规格删除-未完成")</f>
        <v>0</v>
      </c>
      <c r="Q70" s="26"/>
      <c r="R70" s="15">
        <f>COUNTIF(R4:R55,"需求规格删除-未完成")</f>
        <v>0</v>
      </c>
      <c r="S70" s="26"/>
      <c r="T70" s="26"/>
    </row>
    <row r="71" spans="1:20" ht="22.5" customHeight="1" x14ac:dyDescent="0.15">
      <c r="A71" s="52"/>
      <c r="B71" s="53"/>
      <c r="C71" s="53"/>
      <c r="D71" s="53"/>
      <c r="E71" s="53"/>
      <c r="F71" s="53"/>
      <c r="G71" s="53"/>
      <c r="H71" s="53"/>
      <c r="I71" s="53"/>
      <c r="J71" s="53"/>
      <c r="K71" s="53"/>
      <c r="L71" s="53"/>
      <c r="M71" s="53"/>
      <c r="N71" s="53"/>
      <c r="O71" s="53"/>
      <c r="P71" s="53"/>
      <c r="Q71" s="53"/>
      <c r="R71" s="53"/>
      <c r="S71" s="53"/>
      <c r="T71" s="53"/>
    </row>
    <row r="72" spans="1:20" x14ac:dyDescent="0.15">
      <c r="C72" s="10"/>
      <c r="D72" s="10"/>
      <c r="E72" s="10"/>
      <c r="F72" s="10"/>
      <c r="G72" s="10"/>
    </row>
    <row r="73" spans="1:20" x14ac:dyDescent="0.15">
      <c r="C73" s="10"/>
      <c r="D73" s="10"/>
      <c r="E73" s="10"/>
      <c r="F73" s="10"/>
      <c r="G73" s="10"/>
    </row>
    <row r="74" spans="1:20" x14ac:dyDescent="0.15">
      <c r="C74" s="10"/>
      <c r="D74" s="10"/>
      <c r="E74" s="10"/>
      <c r="F74" s="10"/>
      <c r="G74" s="10"/>
    </row>
    <row r="75" spans="1:20" x14ac:dyDescent="0.15">
      <c r="C75" s="10"/>
      <c r="D75" s="10"/>
      <c r="E75" s="10"/>
      <c r="F75" s="10"/>
      <c r="G75" s="10"/>
    </row>
    <row r="76" spans="1:20" x14ac:dyDescent="0.15">
      <c r="C76" s="10"/>
      <c r="D76" s="10"/>
      <c r="E76" s="10"/>
      <c r="F76" s="10"/>
      <c r="G76" s="10"/>
    </row>
    <row r="77" spans="1:20" x14ac:dyDescent="0.15">
      <c r="C77" s="10"/>
      <c r="D77" s="10"/>
      <c r="E77" s="10"/>
      <c r="F77" s="10"/>
      <c r="G77" s="10"/>
    </row>
    <row r="78" spans="1:20" x14ac:dyDescent="0.15">
      <c r="C78" s="10"/>
      <c r="D78" s="10"/>
      <c r="E78" s="10"/>
      <c r="F78" s="10"/>
      <c r="G78" s="10"/>
    </row>
    <row r="79" spans="1:20" x14ac:dyDescent="0.15">
      <c r="C79" s="10"/>
      <c r="D79" s="10"/>
      <c r="E79" s="10"/>
      <c r="F79" s="10"/>
      <c r="G79" s="10"/>
    </row>
    <row r="80" spans="1:20" x14ac:dyDescent="0.15">
      <c r="C80" s="10"/>
      <c r="D80" s="10"/>
      <c r="E80" s="10"/>
      <c r="F80" s="10"/>
      <c r="G80" s="10"/>
    </row>
    <row r="81" spans="3:7" x14ac:dyDescent="0.15">
      <c r="C81" s="10"/>
      <c r="D81" s="10"/>
      <c r="E81" s="10"/>
      <c r="F81" s="10"/>
      <c r="G81" s="10"/>
    </row>
    <row r="82" spans="3:7" x14ac:dyDescent="0.15">
      <c r="C82" s="10"/>
      <c r="D82" s="10"/>
      <c r="E82" s="10"/>
      <c r="F82" s="10"/>
      <c r="G82" s="10"/>
    </row>
    <row r="83" spans="3:7" x14ac:dyDescent="0.15">
      <c r="C83" s="10"/>
      <c r="D83" s="10"/>
      <c r="E83" s="10"/>
      <c r="F83" s="10"/>
      <c r="G83" s="10"/>
    </row>
    <row r="84" spans="3:7" x14ac:dyDescent="0.15">
      <c r="C84" s="10"/>
      <c r="D84" s="10"/>
      <c r="E84" s="10"/>
      <c r="F84" s="10"/>
      <c r="G84" s="10"/>
    </row>
    <row r="85" spans="3:7" x14ac:dyDescent="0.15">
      <c r="C85" s="10"/>
      <c r="D85" s="10"/>
      <c r="E85" s="10"/>
      <c r="F85" s="10"/>
      <c r="G85" s="10"/>
    </row>
    <row r="86" spans="3:7" x14ac:dyDescent="0.15">
      <c r="C86" s="10"/>
      <c r="D86" s="10"/>
      <c r="E86" s="10"/>
      <c r="F86" s="10"/>
      <c r="G86" s="10"/>
    </row>
    <row r="87" spans="3:7" x14ac:dyDescent="0.15">
      <c r="C87" s="10"/>
      <c r="D87" s="10"/>
      <c r="E87" s="10"/>
      <c r="F87" s="10"/>
      <c r="G87" s="10"/>
    </row>
    <row r="88" spans="3:7" x14ac:dyDescent="0.15">
      <c r="C88" s="10"/>
      <c r="D88" s="10"/>
      <c r="E88" s="10"/>
      <c r="F88" s="10"/>
      <c r="G88" s="10"/>
    </row>
    <row r="89" spans="3:7" x14ac:dyDescent="0.15">
      <c r="C89" s="10"/>
      <c r="D89" s="10"/>
      <c r="E89" s="10"/>
      <c r="F89" s="10"/>
      <c r="G89" s="10"/>
    </row>
    <row r="90" spans="3:7" x14ac:dyDescent="0.15">
      <c r="C90" s="10"/>
      <c r="D90" s="10"/>
      <c r="E90" s="10"/>
      <c r="F90" s="10"/>
      <c r="G90" s="10"/>
    </row>
    <row r="91" spans="3:7" x14ac:dyDescent="0.15">
      <c r="C91" s="10"/>
      <c r="D91" s="10"/>
      <c r="E91" s="10"/>
      <c r="F91" s="10"/>
      <c r="G91" s="10"/>
    </row>
    <row r="92" spans="3:7" x14ac:dyDescent="0.15">
      <c r="C92" s="10"/>
      <c r="D92" s="10"/>
      <c r="E92" s="10"/>
      <c r="F92" s="10"/>
      <c r="G92" s="10"/>
    </row>
    <row r="93" spans="3:7" x14ac:dyDescent="0.15">
      <c r="C93" s="10"/>
      <c r="D93" s="10"/>
      <c r="E93" s="10"/>
      <c r="F93" s="10"/>
      <c r="G93" s="10"/>
    </row>
    <row r="94" spans="3:7" x14ac:dyDescent="0.15">
      <c r="C94" s="10"/>
      <c r="D94" s="10"/>
      <c r="E94" s="10"/>
      <c r="F94" s="10"/>
      <c r="G94" s="10"/>
    </row>
    <row r="95" spans="3:7" x14ac:dyDescent="0.15">
      <c r="C95" s="10"/>
      <c r="D95" s="10"/>
      <c r="E95" s="10"/>
      <c r="F95" s="10"/>
      <c r="G95" s="10"/>
    </row>
    <row r="96" spans="3:7" x14ac:dyDescent="0.15">
      <c r="C96" s="10"/>
      <c r="D96" s="10"/>
      <c r="E96" s="10"/>
      <c r="F96" s="10"/>
      <c r="G96" s="10"/>
    </row>
    <row r="97" spans="3:7" x14ac:dyDescent="0.15">
      <c r="C97" s="10"/>
      <c r="D97" s="10"/>
      <c r="E97" s="10"/>
      <c r="F97" s="10"/>
      <c r="G97" s="10"/>
    </row>
  </sheetData>
  <dataConsolidate/>
  <mergeCells count="11">
    <mergeCell ref="A1:T1"/>
    <mergeCell ref="A56:T56"/>
    <mergeCell ref="A71:T71"/>
    <mergeCell ref="G2:H2"/>
    <mergeCell ref="I2:J2"/>
    <mergeCell ref="K2:L2"/>
    <mergeCell ref="M2:N2"/>
    <mergeCell ref="O2:P2"/>
    <mergeCell ref="Q2:R2"/>
    <mergeCell ref="B2:F2"/>
    <mergeCell ref="B4:B52"/>
  </mergeCells>
  <phoneticPr fontId="3" type="noConversion"/>
  <dataValidations count="4">
    <dataValidation type="list" allowBlank="1" showInputMessage="1" showErrorMessage="1" sqref="F4:F55">
      <formula1>"高,中,低"</formula1>
    </dataValidation>
    <dataValidation type="list" allowBlank="1" showInputMessage="1" showErrorMessage="1" sqref="S4:S55">
      <formula1>"可重用已有,将来产品级重用,将来公司级重用"</formula1>
    </dataValidation>
    <dataValidation type="list" allowBlank="1" showInputMessage="1" showErrorMessage="1" sqref="M4:M55 Q4:Q55 O4:O55 K4:K55 H53:I55">
      <formula1>"已完成,未完成,客户需求新增-已完成,客户需求新增-未完成,客户需求修改-已完成,客户需求修改-未完成,客户需求删除-已完成,客户需求删除-未完成"</formula1>
    </dataValidation>
    <dataValidation type="list" allowBlank="1" showInputMessage="1" showErrorMessage="1" sqref="J53:J55 P4:P55 R4:R55 L53:L55 N53:N55">
      <formula1>"已完成,未完成,需求规格新增-已完成,需求规格新增-未完成,需求规格修改-已完成,需求规格修改-未完成,需求规格删除-已完成,需求规格删除-未完成"</formula1>
    </dataValidation>
  </dataValidation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xSplit="1" ySplit="3" topLeftCell="C4" activePane="bottomRight" state="frozen"/>
      <selection activeCell="B1" sqref="B1"/>
      <selection pane="topRight" activeCell="C1" sqref="C1"/>
      <selection pane="bottomLeft" activeCell="B4" sqref="B4"/>
      <selection pane="bottomRight" activeCell="I5" sqref="I5"/>
    </sheetView>
  </sheetViews>
  <sheetFormatPr defaultRowHeight="12" x14ac:dyDescent="0.15"/>
  <cols>
    <col min="1" max="1" width="2.875" style="10" customWidth="1"/>
    <col min="2" max="2" width="10.625" style="11" customWidth="1"/>
    <col min="3" max="3" width="53.5" style="11" customWidth="1"/>
    <col min="4" max="4" width="11.25" style="11" customWidth="1"/>
    <col min="5" max="5" width="6.375" style="11" customWidth="1"/>
    <col min="6" max="6" width="14.125" style="10" customWidth="1"/>
    <col min="7" max="7" width="13.75" style="10" customWidth="1"/>
    <col min="8" max="8" width="13.125" style="10" customWidth="1"/>
    <col min="9" max="9" width="13.375" style="10" customWidth="1"/>
    <col min="10" max="10" width="14" style="10" customWidth="1"/>
    <col min="11" max="11" width="11.125" style="10" customWidth="1"/>
    <col min="12" max="12" width="8.375" style="10" customWidth="1"/>
    <col min="13" max="16384" width="9" style="10"/>
  </cols>
  <sheetData>
    <row r="1" spans="1:12" ht="26.1" customHeight="1" x14ac:dyDescent="0.15">
      <c r="A1" s="46" t="s">
        <v>45</v>
      </c>
      <c r="B1" s="47"/>
      <c r="C1" s="47"/>
      <c r="D1" s="47"/>
      <c r="E1" s="47"/>
      <c r="F1" s="47"/>
      <c r="G1" s="47"/>
      <c r="H1" s="47"/>
      <c r="I1" s="47"/>
      <c r="J1" s="47"/>
      <c r="K1" s="47"/>
      <c r="L1" s="48"/>
    </row>
    <row r="2" spans="1:12" ht="56.25" customHeight="1" x14ac:dyDescent="0.15">
      <c r="A2" s="20" t="s">
        <v>29</v>
      </c>
      <c r="B2" s="56" t="s">
        <v>23</v>
      </c>
      <c r="C2" s="58"/>
      <c r="D2" s="58"/>
      <c r="E2" s="57"/>
      <c r="F2" s="37" t="s">
        <v>50</v>
      </c>
      <c r="G2" s="37" t="s">
        <v>51</v>
      </c>
      <c r="H2" s="37" t="s">
        <v>52</v>
      </c>
      <c r="I2" s="37" t="s">
        <v>53</v>
      </c>
      <c r="J2" s="37" t="s">
        <v>54</v>
      </c>
      <c r="K2" s="36" t="s">
        <v>55</v>
      </c>
      <c r="L2" s="19"/>
    </row>
    <row r="3" spans="1:12" s="11" customFormat="1" ht="37.5" customHeight="1" x14ac:dyDescent="0.15">
      <c r="A3" s="20" t="s">
        <v>3</v>
      </c>
      <c r="B3" s="21" t="s">
        <v>46</v>
      </c>
      <c r="C3" s="21" t="s">
        <v>47</v>
      </c>
      <c r="D3" s="21" t="s">
        <v>48</v>
      </c>
      <c r="E3" s="21" t="s">
        <v>49</v>
      </c>
      <c r="F3" s="21" t="s">
        <v>58</v>
      </c>
      <c r="G3" s="21" t="s">
        <v>56</v>
      </c>
      <c r="H3" s="21" t="s">
        <v>57</v>
      </c>
      <c r="I3" s="21" t="s">
        <v>59</v>
      </c>
      <c r="J3" s="21" t="s">
        <v>60</v>
      </c>
      <c r="K3" s="21" t="s">
        <v>61</v>
      </c>
      <c r="L3" s="22" t="s">
        <v>0</v>
      </c>
    </row>
    <row r="4" spans="1:12" s="8" customFormat="1" x14ac:dyDescent="0.15">
      <c r="A4" s="1">
        <f t="shared" ref="A4:A15" ca="1" si="0">IF(ISBLANK(C4),"-",COUNT(OFFSET(A$3,0,0,ROW()-ROW(A$3)))+1)</f>
        <v>1</v>
      </c>
      <c r="B4" s="44" t="s">
        <v>85</v>
      </c>
      <c r="C4" s="38" t="s">
        <v>226</v>
      </c>
      <c r="D4" s="4" t="s">
        <v>223</v>
      </c>
      <c r="E4" s="5" t="s">
        <v>1</v>
      </c>
      <c r="F4" s="18"/>
      <c r="G4" s="18"/>
      <c r="H4" s="18" t="s">
        <v>70</v>
      </c>
      <c r="I4" s="18" t="s">
        <v>70</v>
      </c>
      <c r="J4" s="18"/>
      <c r="K4" s="44" t="s">
        <v>70</v>
      </c>
      <c r="L4" s="7"/>
    </row>
    <row r="5" spans="1:12" s="8" customFormat="1" ht="27.75" customHeight="1" x14ac:dyDescent="0.15">
      <c r="A5" s="1">
        <f t="shared" ref="A5" ca="1" si="1">IF(ISBLANK(C5),"-",COUNT(OFFSET(A$3,0,0,ROW()-ROW(A$3)))+1)</f>
        <v>2</v>
      </c>
      <c r="B5" s="44" t="s">
        <v>84</v>
      </c>
      <c r="C5" s="45" t="s">
        <v>225</v>
      </c>
      <c r="D5" s="4" t="s">
        <v>224</v>
      </c>
      <c r="E5" s="5" t="s">
        <v>1</v>
      </c>
      <c r="F5" s="18"/>
      <c r="G5" s="18"/>
      <c r="H5" s="18" t="s">
        <v>70</v>
      </c>
      <c r="I5" s="18" t="s">
        <v>70</v>
      </c>
      <c r="J5" s="18"/>
      <c r="K5" s="44" t="s">
        <v>70</v>
      </c>
      <c r="L5" s="7"/>
    </row>
    <row r="6" spans="1:12" s="8" customFormat="1" ht="27.75" customHeight="1" x14ac:dyDescent="0.15">
      <c r="A6" s="1" t="str">
        <f t="shared" ca="1" si="0"/>
        <v>-</v>
      </c>
      <c r="B6" s="9"/>
      <c r="C6" s="9"/>
      <c r="D6" s="9"/>
      <c r="E6" s="12"/>
      <c r="F6" s="18"/>
      <c r="G6" s="18"/>
      <c r="H6" s="18"/>
      <c r="I6" s="18"/>
      <c r="J6" s="18"/>
      <c r="K6" s="6"/>
      <c r="L6" s="7"/>
    </row>
    <row r="7" spans="1:12" s="8" customFormat="1" ht="20.100000000000001" customHeight="1" x14ac:dyDescent="0.15">
      <c r="A7" s="49" t="s">
        <v>31</v>
      </c>
      <c r="B7" s="50"/>
      <c r="C7" s="50"/>
      <c r="D7" s="50"/>
      <c r="E7" s="50"/>
      <c r="F7" s="50"/>
      <c r="G7" s="50"/>
      <c r="H7" s="50"/>
      <c r="I7" s="50"/>
      <c r="J7" s="50"/>
      <c r="K7" s="50"/>
      <c r="L7" s="51"/>
    </row>
    <row r="8" spans="1:12" s="13" customFormat="1" ht="20.100000000000001" customHeight="1" x14ac:dyDescent="0.15">
      <c r="A8" s="33" t="str">
        <f ca="1">IF(ISBLANK(C8),"-",COUNT(OFFSET(A$3,0,0,ROW()-ROW(A$3)))+1)</f>
        <v>-</v>
      </c>
      <c r="B8" s="34" t="s">
        <v>62</v>
      </c>
      <c r="C8" s="25"/>
      <c r="D8" s="25"/>
      <c r="E8" s="25"/>
      <c r="F8" s="32">
        <f t="shared" ref="F8:K8" si="2">COUNTIF(F4:F6,"原需求已完成")</f>
        <v>0</v>
      </c>
      <c r="G8" s="32">
        <f t="shared" si="2"/>
        <v>0</v>
      </c>
      <c r="H8" s="32">
        <f t="shared" si="2"/>
        <v>2</v>
      </c>
      <c r="I8" s="32">
        <f t="shared" si="2"/>
        <v>2</v>
      </c>
      <c r="J8" s="32">
        <f t="shared" si="2"/>
        <v>0</v>
      </c>
      <c r="K8" s="32">
        <f t="shared" si="2"/>
        <v>2</v>
      </c>
      <c r="L8" s="27"/>
    </row>
    <row r="9" spans="1:12" s="16" customFormat="1" ht="20.100000000000001" customHeight="1" x14ac:dyDescent="0.2">
      <c r="A9" s="33" t="str">
        <f t="shared" ca="1" si="0"/>
        <v>-</v>
      </c>
      <c r="B9" s="34" t="s">
        <v>63</v>
      </c>
      <c r="C9" s="26"/>
      <c r="D9" s="26"/>
      <c r="E9" s="26"/>
      <c r="F9" s="31">
        <f t="shared" ref="F9:K9" si="3">COUNTIF(F4:F6,"原需求未完成")</f>
        <v>0</v>
      </c>
      <c r="G9" s="31">
        <f t="shared" si="3"/>
        <v>0</v>
      </c>
      <c r="H9" s="31">
        <f t="shared" si="3"/>
        <v>0</v>
      </c>
      <c r="I9" s="31">
        <f t="shared" si="3"/>
        <v>0</v>
      </c>
      <c r="J9" s="31">
        <f t="shared" si="3"/>
        <v>0</v>
      </c>
      <c r="K9" s="31">
        <f t="shared" si="3"/>
        <v>0</v>
      </c>
      <c r="L9" s="28"/>
    </row>
    <row r="10" spans="1:12" s="16" customFormat="1" ht="21.95" customHeight="1" x14ac:dyDescent="0.2">
      <c r="A10" s="29" t="str">
        <f t="shared" ca="1" si="0"/>
        <v>-</v>
      </c>
      <c r="B10" s="30" t="s">
        <v>64</v>
      </c>
      <c r="C10" s="27"/>
      <c r="D10" s="27"/>
      <c r="E10" s="27"/>
      <c r="F10" s="35">
        <f t="shared" ref="F10:K10" si="4">COUNTIF(F4:F6,"需求新增-已完成")</f>
        <v>0</v>
      </c>
      <c r="G10" s="35">
        <f t="shared" si="4"/>
        <v>0</v>
      </c>
      <c r="H10" s="35">
        <f t="shared" si="4"/>
        <v>0</v>
      </c>
      <c r="I10" s="35">
        <f t="shared" si="4"/>
        <v>0</v>
      </c>
      <c r="J10" s="35">
        <f t="shared" si="4"/>
        <v>0</v>
      </c>
      <c r="K10" s="35">
        <f t="shared" si="4"/>
        <v>0</v>
      </c>
      <c r="L10" s="26"/>
    </row>
    <row r="11" spans="1:12" s="16" customFormat="1" ht="21.95" customHeight="1" x14ac:dyDescent="0.2">
      <c r="A11" s="29" t="str">
        <f t="shared" ca="1" si="0"/>
        <v>-</v>
      </c>
      <c r="B11" s="30" t="s">
        <v>65</v>
      </c>
      <c r="C11" s="28"/>
      <c r="D11" s="28"/>
      <c r="E11" s="28"/>
      <c r="F11" s="35">
        <f t="shared" ref="F11:K11" si="5">COUNTIF(F4:F6,"需求新增-未完成")</f>
        <v>0</v>
      </c>
      <c r="G11" s="35">
        <f t="shared" si="5"/>
        <v>0</v>
      </c>
      <c r="H11" s="35">
        <f t="shared" si="5"/>
        <v>0</v>
      </c>
      <c r="I11" s="35">
        <f t="shared" si="5"/>
        <v>0</v>
      </c>
      <c r="J11" s="35">
        <f t="shared" si="5"/>
        <v>0</v>
      </c>
      <c r="K11" s="35">
        <f t="shared" si="5"/>
        <v>0</v>
      </c>
      <c r="L11" s="27"/>
    </row>
    <row r="12" spans="1:12" s="16" customFormat="1" ht="21.95" customHeight="1" x14ac:dyDescent="0.2">
      <c r="A12" s="29" t="str">
        <f t="shared" ca="1" si="0"/>
        <v>-</v>
      </c>
      <c r="B12" s="30" t="s">
        <v>66</v>
      </c>
      <c r="C12" s="26"/>
      <c r="D12" s="26"/>
      <c r="E12" s="26"/>
      <c r="F12" s="35">
        <f t="shared" ref="F12:K12" si="6">COUNTIF(F4:F6,"需求修改-已完成")</f>
        <v>0</v>
      </c>
      <c r="G12" s="35">
        <f t="shared" si="6"/>
        <v>0</v>
      </c>
      <c r="H12" s="35">
        <f t="shared" si="6"/>
        <v>0</v>
      </c>
      <c r="I12" s="35">
        <f t="shared" si="6"/>
        <v>0</v>
      </c>
      <c r="J12" s="35">
        <f t="shared" si="6"/>
        <v>0</v>
      </c>
      <c r="K12" s="35">
        <f t="shared" si="6"/>
        <v>0</v>
      </c>
      <c r="L12" s="28"/>
    </row>
    <row r="13" spans="1:12" s="16" customFormat="1" ht="21.95" customHeight="1" x14ac:dyDescent="0.2">
      <c r="A13" s="29" t="str">
        <f t="shared" ca="1" si="0"/>
        <v>-</v>
      </c>
      <c r="B13" s="30" t="s">
        <v>68</v>
      </c>
      <c r="C13" s="27"/>
      <c r="D13" s="27"/>
      <c r="E13" s="27"/>
      <c r="F13" s="35">
        <f t="shared" ref="F13:K13" si="7">COUNTIF(F4:F6,"需求修改-未完成")</f>
        <v>0</v>
      </c>
      <c r="G13" s="35">
        <f t="shared" si="7"/>
        <v>0</v>
      </c>
      <c r="H13" s="35">
        <f t="shared" si="7"/>
        <v>0</v>
      </c>
      <c r="I13" s="35">
        <f t="shared" si="7"/>
        <v>0</v>
      </c>
      <c r="J13" s="35">
        <f t="shared" si="7"/>
        <v>0</v>
      </c>
      <c r="K13" s="35">
        <f t="shared" si="7"/>
        <v>0</v>
      </c>
      <c r="L13" s="26"/>
    </row>
    <row r="14" spans="1:12" s="16" customFormat="1" ht="21.95" customHeight="1" x14ac:dyDescent="0.2">
      <c r="A14" s="29" t="str">
        <f t="shared" ca="1" si="0"/>
        <v>-</v>
      </c>
      <c r="B14" s="30" t="s">
        <v>67</v>
      </c>
      <c r="C14" s="28"/>
      <c r="D14" s="28"/>
      <c r="E14" s="28"/>
      <c r="F14" s="35">
        <f t="shared" ref="F14:K14" si="8">COUNTIF(F4:F6,"需求删除-已完成")</f>
        <v>0</v>
      </c>
      <c r="G14" s="35">
        <f t="shared" si="8"/>
        <v>0</v>
      </c>
      <c r="H14" s="35">
        <f t="shared" si="8"/>
        <v>0</v>
      </c>
      <c r="I14" s="35">
        <f t="shared" si="8"/>
        <v>0</v>
      </c>
      <c r="J14" s="35">
        <f t="shared" si="8"/>
        <v>0</v>
      </c>
      <c r="K14" s="35">
        <f t="shared" si="8"/>
        <v>0</v>
      </c>
      <c r="L14" s="27"/>
    </row>
    <row r="15" spans="1:12" s="16" customFormat="1" ht="21.95" customHeight="1" x14ac:dyDescent="0.2">
      <c r="A15" s="29" t="str">
        <f t="shared" ca="1" si="0"/>
        <v>-</v>
      </c>
      <c r="B15" s="30" t="s">
        <v>69</v>
      </c>
      <c r="C15" s="26"/>
      <c r="D15" s="26"/>
      <c r="E15" s="26"/>
      <c r="F15" s="35">
        <f t="shared" ref="F15:K15" si="9">COUNTIF(F4:F11,"需求删除-未完成")</f>
        <v>0</v>
      </c>
      <c r="G15" s="35">
        <f t="shared" si="9"/>
        <v>0</v>
      </c>
      <c r="H15" s="35">
        <f t="shared" si="9"/>
        <v>0</v>
      </c>
      <c r="I15" s="35">
        <f t="shared" si="9"/>
        <v>0</v>
      </c>
      <c r="J15" s="35">
        <f t="shared" si="9"/>
        <v>0</v>
      </c>
      <c r="K15" s="35">
        <f t="shared" si="9"/>
        <v>0</v>
      </c>
      <c r="L15" s="28"/>
    </row>
    <row r="16" spans="1:12" ht="22.5" customHeight="1" x14ac:dyDescent="0.15">
      <c r="A16" s="52"/>
      <c r="B16" s="53"/>
      <c r="C16" s="53"/>
      <c r="D16" s="53"/>
      <c r="E16" s="53"/>
      <c r="F16" s="53"/>
      <c r="G16" s="53"/>
      <c r="H16" s="53"/>
      <c r="I16" s="53"/>
      <c r="J16" s="53"/>
      <c r="K16" s="53"/>
      <c r="L16" s="53"/>
    </row>
    <row r="17" spans="2:5" x14ac:dyDescent="0.15">
      <c r="B17" s="10"/>
      <c r="C17" s="10"/>
      <c r="D17" s="10"/>
      <c r="E17" s="10"/>
    </row>
    <row r="18" spans="2:5" x14ac:dyDescent="0.15">
      <c r="B18" s="10"/>
      <c r="C18" s="10"/>
      <c r="D18" s="10"/>
      <c r="E18" s="10"/>
    </row>
    <row r="19" spans="2:5" x14ac:dyDescent="0.15">
      <c r="B19" s="10"/>
      <c r="C19" s="10"/>
      <c r="D19" s="10"/>
      <c r="E19" s="10"/>
    </row>
    <row r="20" spans="2:5" x14ac:dyDescent="0.15">
      <c r="B20" s="10"/>
      <c r="C20" s="10"/>
      <c r="D20" s="10"/>
      <c r="E20" s="10"/>
    </row>
    <row r="21" spans="2:5" x14ac:dyDescent="0.15">
      <c r="B21" s="10"/>
      <c r="C21" s="10"/>
      <c r="D21" s="10"/>
      <c r="E21" s="10"/>
    </row>
    <row r="22" spans="2:5" x14ac:dyDescent="0.15">
      <c r="B22" s="10"/>
      <c r="C22" s="10"/>
      <c r="D22" s="10"/>
      <c r="E22" s="10"/>
    </row>
    <row r="23" spans="2:5" x14ac:dyDescent="0.15">
      <c r="B23" s="10"/>
      <c r="C23" s="10"/>
      <c r="D23" s="10"/>
      <c r="E23" s="10"/>
    </row>
    <row r="24" spans="2:5" x14ac:dyDescent="0.15">
      <c r="B24" s="10"/>
      <c r="C24" s="10"/>
      <c r="D24" s="10"/>
      <c r="E24" s="10"/>
    </row>
    <row r="25" spans="2:5" x14ac:dyDescent="0.15">
      <c r="B25" s="10"/>
      <c r="C25" s="10"/>
      <c r="D25" s="10"/>
      <c r="E25" s="10"/>
    </row>
    <row r="26" spans="2:5" x14ac:dyDescent="0.15">
      <c r="B26" s="10"/>
      <c r="C26" s="10"/>
      <c r="D26" s="10"/>
      <c r="E26" s="10"/>
    </row>
    <row r="27" spans="2:5" x14ac:dyDescent="0.15">
      <c r="B27" s="10"/>
      <c r="C27" s="10"/>
      <c r="D27" s="10"/>
      <c r="E27" s="10"/>
    </row>
    <row r="28" spans="2:5" x14ac:dyDescent="0.15">
      <c r="B28" s="10"/>
      <c r="C28" s="10"/>
      <c r="D28" s="10"/>
      <c r="E28" s="10"/>
    </row>
    <row r="29" spans="2:5" x14ac:dyDescent="0.15">
      <c r="B29" s="10"/>
      <c r="C29" s="10"/>
      <c r="D29" s="10"/>
      <c r="E29" s="10"/>
    </row>
    <row r="30" spans="2:5" x14ac:dyDescent="0.15">
      <c r="B30" s="10"/>
      <c r="C30" s="10"/>
      <c r="D30" s="10"/>
      <c r="E30" s="10"/>
    </row>
    <row r="31" spans="2:5" x14ac:dyDescent="0.15">
      <c r="B31" s="10"/>
      <c r="C31" s="10"/>
      <c r="D31" s="10"/>
      <c r="E31" s="10"/>
    </row>
    <row r="32" spans="2:5" x14ac:dyDescent="0.15">
      <c r="B32" s="10"/>
      <c r="C32" s="10"/>
      <c r="D32" s="10"/>
      <c r="E32" s="10"/>
    </row>
    <row r="33" spans="2:5" x14ac:dyDescent="0.15">
      <c r="B33" s="10"/>
      <c r="C33" s="10"/>
      <c r="D33" s="10"/>
      <c r="E33" s="10"/>
    </row>
    <row r="34" spans="2:5" x14ac:dyDescent="0.15">
      <c r="B34" s="10"/>
      <c r="C34" s="10"/>
      <c r="D34" s="10"/>
      <c r="E34" s="10"/>
    </row>
    <row r="35" spans="2:5" x14ac:dyDescent="0.15">
      <c r="B35" s="10"/>
      <c r="C35" s="10"/>
      <c r="D35" s="10"/>
      <c r="E35" s="10"/>
    </row>
    <row r="36" spans="2:5" x14ac:dyDescent="0.15">
      <c r="B36" s="10"/>
      <c r="C36" s="10"/>
      <c r="D36" s="10"/>
      <c r="E36" s="10"/>
    </row>
    <row r="37" spans="2:5" x14ac:dyDescent="0.15">
      <c r="B37" s="10"/>
      <c r="C37" s="10"/>
      <c r="D37" s="10"/>
      <c r="E37" s="10"/>
    </row>
    <row r="38" spans="2:5" x14ac:dyDescent="0.15">
      <c r="B38" s="10"/>
      <c r="C38" s="10"/>
      <c r="D38" s="10"/>
      <c r="E38" s="10"/>
    </row>
    <row r="39" spans="2:5" x14ac:dyDescent="0.15">
      <c r="B39" s="10"/>
      <c r="C39" s="10"/>
      <c r="D39" s="10"/>
      <c r="E39" s="10"/>
    </row>
    <row r="40" spans="2:5" x14ac:dyDescent="0.15">
      <c r="B40" s="10"/>
      <c r="C40" s="10"/>
      <c r="D40" s="10"/>
      <c r="E40" s="10"/>
    </row>
    <row r="41" spans="2:5" x14ac:dyDescent="0.15">
      <c r="B41" s="10"/>
      <c r="C41" s="10"/>
      <c r="D41" s="10"/>
      <c r="E41" s="10"/>
    </row>
    <row r="42" spans="2:5" x14ac:dyDescent="0.15">
      <c r="B42" s="10"/>
      <c r="C42" s="10"/>
      <c r="D42" s="10"/>
      <c r="E42" s="10"/>
    </row>
  </sheetData>
  <mergeCells count="4">
    <mergeCell ref="A7:L7"/>
    <mergeCell ref="A16:L16"/>
    <mergeCell ref="A1:L1"/>
    <mergeCell ref="B2:E2"/>
  </mergeCells>
  <phoneticPr fontId="13" type="noConversion"/>
  <dataValidations count="2">
    <dataValidation type="list" allowBlank="1" showInputMessage="1" showErrorMessage="1" sqref="E4:E6">
      <formula1>"高,中,低"</formula1>
    </dataValidation>
    <dataValidation type="list" allowBlank="1" showInputMessage="1" showErrorMessage="1" sqref="F4:K6">
      <formula1>"原需求已完成,原需求未完成,需求新增-已完成,需求新增-未完成,需求修改-已完成,需求修改-未完成,需求删除-已完成,需求删除-未完成"</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 功能性需求状态跟踪表</vt:lpstr>
      <vt:lpstr>2. 非功能性需求跟踪表</vt:lpstr>
    </vt:vector>
  </TitlesOfParts>
  <Company>comtop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Windows 用户</cp:lastModifiedBy>
  <dcterms:created xsi:type="dcterms:W3CDTF">2003-11-04T02:28:05Z</dcterms:created>
  <dcterms:modified xsi:type="dcterms:W3CDTF">2018-10-27T12:21:12Z</dcterms:modified>
</cp:coreProperties>
</file>