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50" windowWidth="9255" windowHeight="3630"/>
  </bookViews>
  <sheets>
    <sheet name="1. 功能性需求状态跟踪表" sheetId="4" r:id="rId1"/>
    <sheet name="2. 非功能性需求跟踪表" sheetId="11" r:id="rId2"/>
  </sheets>
  <definedNames>
    <definedName name="_xlnm._FilterDatabase" localSheetId="0" hidden="1">'1. 功能性需求状态跟踪表'!$A$3:$S$48</definedName>
  </definedNames>
  <calcPr calcId="145621"/>
</workbook>
</file>

<file path=xl/calcChain.xml><?xml version="1.0" encoding="utf-8"?>
<calcChain xmlns="http://schemas.openxmlformats.org/spreadsheetml/2006/main">
  <c r="K27" i="11" l="1"/>
  <c r="K26" i="11"/>
  <c r="K25" i="11"/>
  <c r="K24" i="11"/>
  <c r="K23" i="11"/>
  <c r="K22" i="11"/>
  <c r="K21" i="11"/>
  <c r="J27" i="11"/>
  <c r="J26" i="11"/>
  <c r="J25" i="11"/>
  <c r="J24" i="11"/>
  <c r="J23" i="11"/>
  <c r="J22" i="11"/>
  <c r="J21" i="11"/>
  <c r="I27" i="11"/>
  <c r="I26" i="11"/>
  <c r="I25" i="11"/>
  <c r="I24" i="11"/>
  <c r="I23" i="11"/>
  <c r="I22" i="11"/>
  <c r="I21" i="11"/>
  <c r="H27" i="11"/>
  <c r="H26" i="11"/>
  <c r="H25" i="11"/>
  <c r="H24" i="11"/>
  <c r="H23" i="11"/>
  <c r="H22" i="11"/>
  <c r="H21" i="11"/>
  <c r="G27" i="11"/>
  <c r="G26" i="11"/>
  <c r="G25" i="11"/>
  <c r="G24" i="11"/>
  <c r="G23" i="11"/>
  <c r="G22" i="11"/>
  <c r="G21" i="11"/>
  <c r="F23" i="11"/>
  <c r="F27" i="11"/>
  <c r="F26" i="11"/>
  <c r="F25" i="11"/>
  <c r="F24" i="11"/>
  <c r="F22" i="11"/>
  <c r="F21" i="11"/>
  <c r="G28" i="11" l="1"/>
  <c r="H28" i="11"/>
  <c r="J28" i="11"/>
  <c r="K28" i="11"/>
  <c r="I28" i="11"/>
  <c r="F28" i="11"/>
  <c r="A28" i="11"/>
  <c r="A27" i="11"/>
  <c r="A26" i="11"/>
  <c r="A25" i="11"/>
  <c r="A24" i="11"/>
  <c r="A23" i="11"/>
  <c r="A22" i="11"/>
  <c r="A21" i="11"/>
  <c r="A19" i="11"/>
  <c r="A18" i="11"/>
  <c r="A17" i="11"/>
  <c r="A16" i="11"/>
  <c r="A15" i="11"/>
  <c r="A14" i="11"/>
  <c r="A4" i="11"/>
  <c r="A5" i="11" l="1"/>
  <c r="Q48" i="4"/>
  <c r="Q47" i="4"/>
  <c r="Q46" i="4"/>
  <c r="Q45" i="4"/>
  <c r="Q44" i="4"/>
  <c r="Q43" i="4"/>
  <c r="O48" i="4"/>
  <c r="O47" i="4"/>
  <c r="O46" i="4"/>
  <c r="O45" i="4"/>
  <c r="O44" i="4"/>
  <c r="O43" i="4"/>
  <c r="M48" i="4"/>
  <c r="M47" i="4"/>
  <c r="M46" i="4"/>
  <c r="M45" i="4"/>
  <c r="M44" i="4"/>
  <c r="M43" i="4"/>
  <c r="K48" i="4"/>
  <c r="K47" i="4"/>
  <c r="K46" i="4"/>
  <c r="K45" i="4"/>
  <c r="K44" i="4"/>
  <c r="K43" i="4"/>
  <c r="I48" i="4"/>
  <c r="I47" i="4"/>
  <c r="I46" i="4"/>
  <c r="I45" i="4"/>
  <c r="I44" i="4"/>
  <c r="I43" i="4"/>
  <c r="P41" i="4"/>
  <c r="P40" i="4"/>
  <c r="P39" i="4"/>
  <c r="P38" i="4"/>
  <c r="P37" i="4"/>
  <c r="N41" i="4"/>
  <c r="N40" i="4"/>
  <c r="N39" i="4"/>
  <c r="N38" i="4"/>
  <c r="N37" i="4"/>
  <c r="L41" i="4"/>
  <c r="L40" i="4"/>
  <c r="L39" i="4"/>
  <c r="L38" i="4"/>
  <c r="L37" i="4"/>
  <c r="J41" i="4"/>
  <c r="J40" i="4"/>
  <c r="J39" i="4"/>
  <c r="J38" i="4"/>
  <c r="J37" i="4"/>
  <c r="H41" i="4"/>
  <c r="H40" i="4"/>
  <c r="H39" i="4"/>
  <c r="H38" i="4"/>
  <c r="H37" i="4"/>
  <c r="G41" i="4"/>
  <c r="G40" i="4"/>
  <c r="G39" i="4"/>
  <c r="G38" i="4"/>
  <c r="G37" i="4"/>
  <c r="A45" i="4"/>
  <c r="A44" i="4"/>
  <c r="A43" i="4"/>
  <c r="A42" i="4"/>
  <c r="A41" i="4"/>
  <c r="A40" i="4"/>
  <c r="A8" i="11" l="1"/>
  <c r="I35" i="4"/>
  <c r="I36" i="4"/>
  <c r="A9" i="11" l="1"/>
  <c r="A48" i="4"/>
  <c r="A47" i="4"/>
  <c r="A46" i="4"/>
  <c r="Q36" i="4"/>
  <c r="Q35" i="4"/>
  <c r="O36" i="4"/>
  <c r="O35" i="4"/>
  <c r="M36" i="4"/>
  <c r="M35" i="4"/>
  <c r="P36" i="4"/>
  <c r="P35" i="4"/>
  <c r="P42" i="4" s="1"/>
  <c r="N36" i="4"/>
  <c r="N35" i="4"/>
  <c r="N42" i="4" s="1"/>
  <c r="L36" i="4"/>
  <c r="L35" i="4"/>
  <c r="L42" i="4" s="1"/>
  <c r="J36" i="4"/>
  <c r="J35" i="4"/>
  <c r="J42" i="4" s="1"/>
  <c r="H35" i="4"/>
  <c r="H36" i="4"/>
  <c r="A10" i="11" l="1"/>
  <c r="A11" i="11" s="1"/>
  <c r="A12" i="11" s="1"/>
  <c r="H42" i="4"/>
  <c r="K36" i="4"/>
  <c r="G36" i="4"/>
  <c r="A13" i="11" l="1"/>
  <c r="A24" i="4"/>
  <c r="A25" i="4"/>
  <c r="A29" i="4"/>
  <c r="A30" i="4"/>
  <c r="A31" i="4"/>
  <c r="A32" i="4"/>
  <c r="A33" i="4"/>
  <c r="A4" i="4"/>
  <c r="A5" i="4" s="1"/>
  <c r="A12" i="4"/>
  <c r="A13" i="4"/>
  <c r="A14" i="4"/>
  <c r="A15" i="4"/>
  <c r="A16" i="4"/>
  <c r="A17" i="4"/>
  <c r="A18" i="4"/>
  <c r="A19" i="4"/>
  <c r="A20" i="4"/>
  <c r="A21" i="4"/>
  <c r="A22" i="4"/>
  <c r="A23" i="4"/>
  <c r="A35" i="4"/>
  <c r="A36" i="4"/>
  <c r="A37" i="4"/>
  <c r="A38" i="4"/>
  <c r="A39" i="4"/>
  <c r="A8" i="4" l="1"/>
  <c r="A9" i="4" l="1"/>
  <c r="A10" i="4" l="1"/>
  <c r="A11" i="4" s="1"/>
  <c r="K35" i="4" l="1"/>
  <c r="G35" i="4" l="1"/>
  <c r="G42" i="4" s="1"/>
</calcChain>
</file>

<file path=xl/sharedStrings.xml><?xml version="1.0" encoding="utf-8"?>
<sst xmlns="http://schemas.openxmlformats.org/spreadsheetml/2006/main" count="289" uniqueCount="125">
  <si>
    <t>备注</t>
    <phoneticPr fontId="1" type="noConversion"/>
  </si>
  <si>
    <t>高</t>
  </si>
  <si>
    <t>已完成合计</t>
    <phoneticPr fontId="1" type="noConversion"/>
  </si>
  <si>
    <t>调度月报审批</t>
    <phoneticPr fontId="1" type="noConversion"/>
  </si>
  <si>
    <t>调度月报传阅</t>
    <phoneticPr fontId="1" type="noConversion"/>
  </si>
  <si>
    <t>任务观察管理</t>
    <phoneticPr fontId="1" type="noConversion"/>
  </si>
  <si>
    <t>任务观察记录编制</t>
    <phoneticPr fontId="1" type="noConversion"/>
  </si>
  <si>
    <t>任务观察发现信息的维护</t>
    <phoneticPr fontId="1" type="noConversion"/>
  </si>
  <si>
    <t>调度月报管理</t>
    <phoneticPr fontId="1" type="noConversion"/>
  </si>
  <si>
    <t>调度月报填报</t>
    <phoneticPr fontId="1" type="noConversion"/>
  </si>
  <si>
    <t>编号</t>
    <phoneticPr fontId="1" type="noConversion"/>
  </si>
  <si>
    <t>业务模块</t>
    <phoneticPr fontId="1" type="noConversion"/>
  </si>
  <si>
    <t>业务单元</t>
    <phoneticPr fontId="1" type="noConversion"/>
  </si>
  <si>
    <t>V1.0_CR001</t>
    <phoneticPr fontId="1" type="noConversion"/>
  </si>
  <si>
    <t>客户需求优先级</t>
    <phoneticPr fontId="1" type="noConversion"/>
  </si>
  <si>
    <t>需求规格状态</t>
    <phoneticPr fontId="1" type="noConversion"/>
  </si>
  <si>
    <t>产品业务可重用情况</t>
    <phoneticPr fontId="1" type="noConversion"/>
  </si>
  <si>
    <t>产品经理验收时填写</t>
    <phoneticPr fontId="1" type="noConversion"/>
  </si>
  <si>
    <t>产品经理验收时填写</t>
    <phoneticPr fontId="1" type="noConversion"/>
  </si>
  <si>
    <t>调度月报注册</t>
    <phoneticPr fontId="1" type="noConversion"/>
  </si>
  <si>
    <t>V1.0_CR002</t>
    <phoneticPr fontId="1" type="noConversion"/>
  </si>
  <si>
    <t>V1.0_CR002_FR001</t>
    <phoneticPr fontId="1" type="noConversion"/>
  </si>
  <si>
    <t>V1.0_CR002_FR002</t>
  </si>
  <si>
    <t>V1.0_CR002_FR003</t>
  </si>
  <si>
    <t>V1.0_CR001_FR001</t>
    <phoneticPr fontId="1" type="noConversion"/>
  </si>
  <si>
    <t>基于CRS的系统设计状态</t>
    <phoneticPr fontId="1" type="noConversion"/>
  </si>
  <si>
    <t>客户需求(CRS)编号</t>
    <phoneticPr fontId="1" type="noConversion"/>
  </si>
  <si>
    <t>需求规格(SRS)编号</t>
    <phoneticPr fontId="1" type="noConversion"/>
  </si>
  <si>
    <t>基于SRS的系统设计状态</t>
    <phoneticPr fontId="1" type="noConversion"/>
  </si>
  <si>
    <t>基于CRS的编码实现状态</t>
    <phoneticPr fontId="1" type="noConversion"/>
  </si>
  <si>
    <t>基于SRS的编码实现状态</t>
    <phoneticPr fontId="1" type="noConversion"/>
  </si>
  <si>
    <t>基于CRS的测试用例状态</t>
    <phoneticPr fontId="1" type="noConversion"/>
  </si>
  <si>
    <t>基于SRS的测试用例状态</t>
    <phoneticPr fontId="1" type="noConversion"/>
  </si>
  <si>
    <t>基于CRS的测试状态</t>
    <phoneticPr fontId="1" type="noConversion"/>
  </si>
  <si>
    <t>基于SRS的测试状态</t>
    <phoneticPr fontId="1" type="noConversion"/>
  </si>
  <si>
    <t>基于CRS的验收状态</t>
    <phoneticPr fontId="1" type="noConversion"/>
  </si>
  <si>
    <t>基于SRS的验收状态</t>
    <phoneticPr fontId="1" type="noConversion"/>
  </si>
  <si>
    <t>1. 客户需求说明书评审通过后初始化；
2. 如果有新增的客户需求，则在变更审批通过后增加需求条目（不能删除需求条目）。
3. 产品经理填写</t>
    <phoneticPr fontId="1" type="noConversion"/>
  </si>
  <si>
    <t>1. 需求规格说明书评审通过且阶段结束后跟踪填写
2. 需求规格同前面第二点
3. 项目经理填写</t>
    <phoneticPr fontId="1" type="noConversion"/>
  </si>
  <si>
    <t>1. 系统设计说明书评审通过且阶段结束后跟踪填写
2. 项目经理填写</t>
    <phoneticPr fontId="1" type="noConversion"/>
  </si>
  <si>
    <t>1. 编码阶段结束后跟踪填写
2. 项目经理填写</t>
    <phoneticPr fontId="1" type="noConversion"/>
  </si>
  <si>
    <t>需求跟踪矩阵--以评审通过的/基线的《客户需求说明书》为基准</t>
    <phoneticPr fontId="1" type="noConversion"/>
  </si>
  <si>
    <t>1. 测试用例评审通过后跟踪填写
2. 项目经理填写</t>
    <phoneticPr fontId="1" type="noConversion"/>
  </si>
  <si>
    <t>1. 测试阶段结束后跟踪填写
2. 项目经理填写</t>
    <phoneticPr fontId="1" type="noConversion"/>
  </si>
  <si>
    <t>填写说明</t>
    <phoneticPr fontId="1" type="noConversion"/>
  </si>
  <si>
    <t>未完成合计</t>
    <phoneticPr fontId="1" type="noConversion"/>
  </si>
  <si>
    <t>V1.0_CR002</t>
    <phoneticPr fontId="1" type="noConversion"/>
  </si>
  <si>
    <t>V1.0_CR003</t>
    <phoneticPr fontId="1" type="noConversion"/>
  </si>
  <si>
    <t>V1.0_CR004</t>
    <phoneticPr fontId="1" type="noConversion"/>
  </si>
  <si>
    <t>V1.0_CR005</t>
    <phoneticPr fontId="1" type="noConversion"/>
  </si>
  <si>
    <t>V1.0_CR002_FR001</t>
    <phoneticPr fontId="1" type="noConversion"/>
  </si>
  <si>
    <t>V1.0_CR003_FR001</t>
    <phoneticPr fontId="1" type="noConversion"/>
  </si>
  <si>
    <t>V1.0_CR004_FR001</t>
    <phoneticPr fontId="1" type="noConversion"/>
  </si>
  <si>
    <t>V1.0_CR005_FR001</t>
    <phoneticPr fontId="1" type="noConversion"/>
  </si>
  <si>
    <t>V1.0_CR005_FR002</t>
    <phoneticPr fontId="1" type="noConversion"/>
  </si>
  <si>
    <t>说明：在此之前插入行，可以自动统计，不用修改函数</t>
    <phoneticPr fontId="1" type="noConversion"/>
  </si>
  <si>
    <t>客户需求新增-已完成合计</t>
    <phoneticPr fontId="1" type="noConversion"/>
  </si>
  <si>
    <t>客户需求新增-未完成合计</t>
    <phoneticPr fontId="1" type="noConversion"/>
  </si>
  <si>
    <t>客户需求修改-已完成合计</t>
    <phoneticPr fontId="1" type="noConversion"/>
  </si>
  <si>
    <t>客户需求修改-未完成合计</t>
    <phoneticPr fontId="1" type="noConversion"/>
  </si>
  <si>
    <t>客户需求删除-已完成合计</t>
    <phoneticPr fontId="1" type="noConversion"/>
  </si>
  <si>
    <t>客户需求删除-未完成</t>
    <phoneticPr fontId="1" type="noConversion"/>
  </si>
  <si>
    <t>需求规格新增-已完成合计</t>
    <phoneticPr fontId="1" type="noConversion"/>
  </si>
  <si>
    <t>需求规格新增-未完成合计</t>
    <phoneticPr fontId="1" type="noConversion"/>
  </si>
  <si>
    <t>需求规格修改-已完成合计</t>
    <phoneticPr fontId="1" type="noConversion"/>
  </si>
  <si>
    <t>需求规格修改-未完成合计</t>
    <phoneticPr fontId="1" type="noConversion"/>
  </si>
  <si>
    <t>需求规格删除-已完成合计</t>
    <phoneticPr fontId="1" type="noConversion"/>
  </si>
  <si>
    <t>需求规格删除-未完成合计</t>
    <phoneticPr fontId="1" type="noConversion"/>
  </si>
  <si>
    <t>已完成</t>
  </si>
  <si>
    <t>客户需求新增-已完成</t>
  </si>
  <si>
    <t>客户需求修改-未完成</t>
  </si>
  <si>
    <t>需求规格修改-已完成</t>
  </si>
  <si>
    <t>客户需求修改-已完成</t>
  </si>
  <si>
    <t>需求规格新增-已完成</t>
  </si>
  <si>
    <t>非功能性需求跟踪表--以评审通过的/基线的《客户需求说明书》为基准</t>
    <phoneticPr fontId="1" type="noConversion"/>
  </si>
  <si>
    <t>非功能性需求类型</t>
    <phoneticPr fontId="1" type="noConversion"/>
  </si>
  <si>
    <t>非功能性需求详细描述</t>
    <phoneticPr fontId="1" type="noConversion"/>
  </si>
  <si>
    <t>非功能性客户需求(NCRS)编号</t>
    <phoneticPr fontId="1" type="noConversion"/>
  </si>
  <si>
    <t>优先级</t>
    <phoneticPr fontId="1" type="noConversion"/>
  </si>
  <si>
    <t>1. 需求规格说明书评审通过且阶段结束后跟踪填写
2. 需求规格同前面第二点
3. 项目经理填写</t>
    <phoneticPr fontId="14" type="noConversion"/>
  </si>
  <si>
    <t>1. 系统设计说明书评审通过且阶段结束后跟踪填写
2. 项目经理填写</t>
    <phoneticPr fontId="14" type="noConversion"/>
  </si>
  <si>
    <t>1. 编码阶段结束后跟踪填写
2. 项目经理填写</t>
    <phoneticPr fontId="14" type="noConversion"/>
  </si>
  <si>
    <t>1. 测试用例评审通过后跟踪填写
2. 项目经理填写</t>
    <phoneticPr fontId="14" type="noConversion"/>
  </si>
  <si>
    <t>1. 测试阶段结束后跟踪填写
2. 项目经理填写</t>
    <phoneticPr fontId="14" type="noConversion"/>
  </si>
  <si>
    <t>产品经理验收时填写</t>
    <phoneticPr fontId="14" type="noConversion"/>
  </si>
  <si>
    <t>是否完成了非功能性需求的设计</t>
    <phoneticPr fontId="1" type="noConversion"/>
  </si>
  <si>
    <t>是否完成了非功能性需求的实现</t>
    <phoneticPr fontId="1" type="noConversion"/>
  </si>
  <si>
    <t>是否完成了非功能性需求的需求规格分析</t>
    <phoneticPr fontId="1" type="noConversion"/>
  </si>
  <si>
    <t>是否完成了非功能性需求的用例设计</t>
    <phoneticPr fontId="1" type="noConversion"/>
  </si>
  <si>
    <t>是否完成且通过了非功能性需求的测试</t>
    <phoneticPr fontId="1" type="noConversion"/>
  </si>
  <si>
    <t>是否完成且通过了非功能性需求的验收</t>
    <phoneticPr fontId="1" type="noConversion"/>
  </si>
  <si>
    <t>原需求已完成合计</t>
    <phoneticPr fontId="1" type="noConversion"/>
  </si>
  <si>
    <t>原需求未完成合计</t>
    <phoneticPr fontId="1" type="noConversion"/>
  </si>
  <si>
    <t>需求新增-已完成合计</t>
    <phoneticPr fontId="1" type="noConversion"/>
  </si>
  <si>
    <t>需求新增-未完成合计</t>
    <phoneticPr fontId="1" type="noConversion"/>
  </si>
  <si>
    <t>需求修改-已完成合计</t>
    <phoneticPr fontId="1" type="noConversion"/>
  </si>
  <si>
    <t>需求删除-已完成合计</t>
    <phoneticPr fontId="1" type="noConversion"/>
  </si>
  <si>
    <t>需求修改-未完成合计</t>
    <phoneticPr fontId="1" type="noConversion"/>
  </si>
  <si>
    <t>需求删除-未完成</t>
    <phoneticPr fontId="1" type="noConversion"/>
  </si>
  <si>
    <t>原需求已完成</t>
  </si>
  <si>
    <t>需求修改-已完成</t>
  </si>
  <si>
    <t>V1.0_NCR001</t>
    <phoneticPr fontId="1" type="noConversion"/>
  </si>
  <si>
    <t>V1.0_NCR002</t>
    <phoneticPr fontId="1" type="noConversion"/>
  </si>
  <si>
    <t>V1.0_NCR003</t>
  </si>
  <si>
    <t>V1.0_NCR004</t>
  </si>
  <si>
    <t>V1.0_NCR005</t>
  </si>
  <si>
    <t>150人在线，80人并发登陆果汁饮料生产仿真教学实训平台，平均响应时间≤3s，CPU使用率&lt;85%，内存使用率&lt;85%,事务成功率&gt;99%；</t>
    <phoneticPr fontId="1" type="noConversion"/>
  </si>
  <si>
    <t>60人并发接入3D工艺仿真接口，平均响应时间≤5s，CPU使用率&lt;85%，内存使用率&lt;85%,事务成功率&gt;99%；</t>
    <phoneticPr fontId="1" type="noConversion"/>
  </si>
  <si>
    <t>60人接入平台资源视频查看接口，平均响应时间≤3s，CPU使用率&lt;85%，内存使用率&lt;85%,事务成功率&gt;99%</t>
    <phoneticPr fontId="14" type="noConversion"/>
  </si>
  <si>
    <t>60人并发接入3D自主实训接口，平均响应时间≤3s，CPU使用率&lt;85%，内存使用率&lt;85%,事务成功率&gt;99%</t>
    <phoneticPr fontId="14" type="noConversion"/>
  </si>
  <si>
    <t>查看自主实训3D工艺仿真页面、用户自主实训、访问考试系统混合场景下，混合场景，150人在线，查看自主实训平均响应时间≤3s，查看3D工艺仿真页面平均响应时间≤5s，进入考试系统评价响应时间≤3s， CPU使用率&lt;85%，内存使用率&lt;85%,事务成功率&gt;99%；</t>
    <phoneticPr fontId="1" type="noConversion"/>
  </si>
  <si>
    <t>性能需求</t>
    <phoneticPr fontId="1" type="noConversion"/>
  </si>
  <si>
    <t>后台数据库及相应服务不能被系统外部直接访问。</t>
    <phoneticPr fontId="1" type="noConversion"/>
  </si>
  <si>
    <t>每个学生和教师用户在第一次登录后，必须更改他的最初登录密码，最初的登录密码不能重用，同时必须确认个人信息。</t>
    <phoneticPr fontId="1" type="noConversion"/>
  </si>
  <si>
    <t>安全性需求</t>
    <phoneticPr fontId="14" type="noConversion"/>
  </si>
  <si>
    <t>安全设施需求</t>
    <phoneticPr fontId="14" type="noConversion"/>
  </si>
  <si>
    <t>兼容性需求</t>
    <phoneticPr fontId="14" type="noConversion"/>
  </si>
  <si>
    <t>支持IE8、IE9分辨率1280*1024</t>
    <phoneticPr fontId="1" type="noConversion"/>
  </si>
  <si>
    <t>需与国泰安虚拟实验教学平台V2.0兼容</t>
    <phoneticPr fontId="1" type="noConversion"/>
  </si>
  <si>
    <t>…</t>
    <phoneticPr fontId="14" type="noConversion"/>
  </si>
  <si>
    <t>…</t>
    <phoneticPr fontId="1" type="noConversion"/>
  </si>
  <si>
    <t>V1.0_NCR006</t>
  </si>
  <si>
    <t>V1.0_NCR007</t>
  </si>
  <si>
    <t>V1.0_NCR008</t>
  </si>
  <si>
    <t>V1.0_NCR009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</si>
</sst>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i/>
      <sz val="10"/>
      <color rgb="FF0066FF"/>
      <name val="宋体"/>
      <family val="3"/>
      <charset val="134"/>
    </font>
    <font>
      <sz val="10"/>
      <color rgb="FF0066FF"/>
      <name val="宋体"/>
      <family val="3"/>
      <charset val="134"/>
    </font>
    <font>
      <sz val="10"/>
      <color rgb="FF0066FF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indexed="9"/>
      <name val="Times New Roman"/>
      <family val="1"/>
    </font>
    <font>
      <sz val="10"/>
      <name val="Times New Roman"/>
      <family val="1"/>
    </font>
    <font>
      <sz val="10"/>
      <color indexed="9"/>
      <name val="宋体"/>
      <family val="3"/>
      <charset val="134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Up"/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9" fillId="2" borderId="1" xfId="0" applyFont="1" applyFill="1" applyBorder="1" applyAlignment="1" applyProtection="1">
      <alignment horizont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wrapText="1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wrapText="1"/>
      <protection locked="0"/>
    </xf>
    <xf numFmtId="0" fontId="9" fillId="7" borderId="1" xfId="0" applyFont="1" applyFill="1" applyBorder="1" applyAlignment="1" applyProtection="1">
      <alignment horizontal="center" wrapText="1"/>
      <protection locked="0"/>
    </xf>
    <xf numFmtId="0" fontId="10" fillId="7" borderId="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9" fillId="8" borderId="1" xfId="0" applyFont="1" applyFill="1" applyBorder="1" applyAlignment="1" applyProtection="1">
      <alignment horizontal="center" wrapText="1"/>
      <protection locked="0"/>
    </xf>
    <xf numFmtId="0" fontId="11" fillId="8" borderId="11" xfId="0" applyFont="1" applyFill="1" applyBorder="1" applyAlignment="1" applyProtection="1">
      <alignment horizontal="center" vertical="center" wrapText="1"/>
      <protection locked="0"/>
    </xf>
    <xf numFmtId="0" fontId="9" fillId="9" borderId="1" xfId="0" applyFont="1" applyFill="1" applyBorder="1" applyAlignment="1" applyProtection="1">
      <alignment horizontal="center" vertical="center" wrapText="1"/>
    </xf>
    <xf numFmtId="0" fontId="2" fillId="9" borderId="1" xfId="0" applyFont="1" applyFill="1" applyBorder="1" applyAlignment="1" applyProtection="1">
      <alignment horizontal="center" vertical="center" wrapText="1"/>
    </xf>
    <xf numFmtId="0" fontId="12" fillId="9" borderId="1" xfId="0" applyFont="1" applyFill="1" applyBorder="1" applyAlignment="1" applyProtection="1">
      <alignment horizontal="center" wrapText="1"/>
      <protection locked="0"/>
    </xf>
    <xf numFmtId="0" fontId="12" fillId="9" borderId="11" xfId="0" applyFont="1" applyFill="1" applyBorder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2" fillId="6" borderId="11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11" xfId="0" applyFont="1" applyFill="1" applyBorder="1" applyAlignment="1" applyProtection="1">
      <alignment horizontal="center" vertical="center" wrapText="1"/>
      <protection locked="0"/>
    </xf>
    <xf numFmtId="0" fontId="13" fillId="10" borderId="6" xfId="0" applyFont="1" applyFill="1" applyBorder="1" applyAlignment="1">
      <alignment horizontal="center" vertical="center" wrapText="1"/>
    </xf>
    <xf numFmtId="0" fontId="13" fillId="10" borderId="5" xfId="0" applyFont="1" applyFill="1" applyBorder="1" applyAlignment="1">
      <alignment horizontal="center" vertical="center" wrapText="1"/>
    </xf>
    <xf numFmtId="0" fontId="13" fillId="10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2" fillId="6" borderId="6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66CCFF"/>
      <color rgb="FFDED1FD"/>
      <color rgb="FF33CCCC"/>
      <color rgb="FF009999"/>
      <color rgb="FFFDFED0"/>
      <color rgb="FF0066FF"/>
      <color rgb="FFCCFFFF"/>
      <color rgb="FFD3E6FB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客户需求及需求规格变更分布图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'1. 功能性需求状态跟踪表'!$B$35</c:f>
              <c:strCache>
                <c:ptCount val="1"/>
                <c:pt idx="0">
                  <c:v>已完成合计</c:v>
                </c:pt>
              </c:strCache>
            </c:strRef>
          </c:tx>
          <c:invertIfNegative val="0"/>
          <c:cat>
            <c:strRef>
              <c:f>'1. 功能性需求状态跟踪表'!$G$3:$Q$3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功能性需求状态跟踪表'!$G$35:$Q$35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</c:ser>
        <c:ser>
          <c:idx val="1"/>
          <c:order val="1"/>
          <c:tx>
            <c:strRef>
              <c:f>'1. 功能性需求状态跟踪表'!$B$36</c:f>
              <c:strCache>
                <c:ptCount val="1"/>
                <c:pt idx="0">
                  <c:v>未完成合计</c:v>
                </c:pt>
              </c:strCache>
            </c:strRef>
          </c:tx>
          <c:invertIfNegative val="0"/>
          <c:cat>
            <c:strRef>
              <c:f>'1. 功能性需求状态跟踪表'!$G$3:$Q$3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功能性需求状态跟踪表'!$G$36:$Q$36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'1. 功能性需求状态跟踪表'!$B$37</c:f>
              <c:strCache>
                <c:ptCount val="1"/>
                <c:pt idx="0">
                  <c:v>客户需求新增-已完成合计</c:v>
                </c:pt>
              </c:strCache>
            </c:strRef>
          </c:tx>
          <c:invertIfNegative val="0"/>
          <c:cat>
            <c:strRef>
              <c:f>'1. 功能性需求状态跟踪表'!$G$3:$Q$3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功能性需求状态跟踪表'!$G$37:$Q$37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1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'1. 功能性需求状态跟踪表'!$B$38</c:f>
              <c:strCache>
                <c:ptCount val="1"/>
                <c:pt idx="0">
                  <c:v>客户需求新增-未完成合计</c:v>
                </c:pt>
              </c:strCache>
            </c:strRef>
          </c:tx>
          <c:invertIfNegative val="0"/>
          <c:cat>
            <c:strRef>
              <c:f>'1. 功能性需求状态跟踪表'!$G$3:$Q$3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功能性需求状态跟踪表'!$G$38:$Q$38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'1. 功能性需求状态跟踪表'!$B$39</c:f>
              <c:strCache>
                <c:ptCount val="1"/>
                <c:pt idx="0">
                  <c:v>客户需求修改-已完成合计</c:v>
                </c:pt>
              </c:strCache>
            </c:strRef>
          </c:tx>
          <c:invertIfNegative val="0"/>
          <c:cat>
            <c:strRef>
              <c:f>'1. 功能性需求状态跟踪表'!$G$3:$Q$3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功能性需求状态跟踪表'!$G$39:$Q$39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1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'1. 功能性需求状态跟踪表'!$B$46</c:f>
              <c:strCache>
                <c:ptCount val="1"/>
                <c:pt idx="0">
                  <c:v>需求规格修改-未完成合计</c:v>
                </c:pt>
              </c:strCache>
            </c:strRef>
          </c:tx>
          <c:invertIfNegative val="0"/>
          <c:cat>
            <c:strRef>
              <c:f>'1. 功能性需求状态跟踪表'!$G$3:$Q$3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功能性需求状态跟踪表'!$G$46:$Q$46</c:f>
              <c:numCache>
                <c:formatCode>General</c:formatCode>
                <c:ptCount val="11"/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'1. 功能性需求状态跟踪表'!$B$47</c:f>
              <c:strCache>
                <c:ptCount val="1"/>
                <c:pt idx="0">
                  <c:v>需求规格删除-已完成合计</c:v>
                </c:pt>
              </c:strCache>
            </c:strRef>
          </c:tx>
          <c:invertIfNegative val="0"/>
          <c:cat>
            <c:strRef>
              <c:f>'1. 功能性需求状态跟踪表'!$G$3:$Q$3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功能性需求状态跟踪表'!$G$47:$Q$47</c:f>
              <c:numCache>
                <c:formatCode>General</c:formatCode>
                <c:ptCount val="11"/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'1. 功能性需求状态跟踪表'!$B$48</c:f>
              <c:strCache>
                <c:ptCount val="1"/>
                <c:pt idx="0">
                  <c:v>需求规格删除-未完成合计</c:v>
                </c:pt>
              </c:strCache>
            </c:strRef>
          </c:tx>
          <c:invertIfNegative val="0"/>
          <c:cat>
            <c:strRef>
              <c:f>'1. 功能性需求状态跟踪表'!$G$3:$Q$3</c:f>
              <c:strCache>
                <c:ptCount val="11"/>
                <c:pt idx="0">
                  <c:v>需求规格状态</c:v>
                </c:pt>
                <c:pt idx="1">
                  <c:v>基于CRS的系统设计状态</c:v>
                </c:pt>
                <c:pt idx="2">
                  <c:v>基于SRS的系统设计状态</c:v>
                </c:pt>
                <c:pt idx="3">
                  <c:v>基于CRS的编码实现状态</c:v>
                </c:pt>
                <c:pt idx="4">
                  <c:v>基于SRS的编码实现状态</c:v>
                </c:pt>
                <c:pt idx="5">
                  <c:v>基于CRS的测试用例状态</c:v>
                </c:pt>
                <c:pt idx="6">
                  <c:v>基于SRS的测试用例状态</c:v>
                </c:pt>
                <c:pt idx="7">
                  <c:v>基于CRS的测试状态</c:v>
                </c:pt>
                <c:pt idx="8">
                  <c:v>基于SRS的测试状态</c:v>
                </c:pt>
                <c:pt idx="9">
                  <c:v>基于CRS的验收状态</c:v>
                </c:pt>
                <c:pt idx="10">
                  <c:v>基于SRS的验收状态</c:v>
                </c:pt>
              </c:strCache>
            </c:strRef>
          </c:cat>
          <c:val>
            <c:numRef>
              <c:f>'1. 功能性需求状态跟踪表'!$G$48:$Q$48</c:f>
              <c:numCache>
                <c:formatCode>General</c:formatCode>
                <c:ptCount val="11"/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81923072"/>
        <c:axId val="81933056"/>
        <c:axId val="0"/>
      </c:bar3DChart>
      <c:catAx>
        <c:axId val="81923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81933056"/>
        <c:crosses val="autoZero"/>
        <c:auto val="1"/>
        <c:lblAlgn val="ctr"/>
        <c:lblOffset val="100"/>
        <c:noMultiLvlLbl val="0"/>
      </c:catAx>
      <c:valAx>
        <c:axId val="81933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192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48</xdr:row>
      <xdr:rowOff>0</xdr:rowOff>
    </xdr:from>
    <xdr:to>
      <xdr:col>2</xdr:col>
      <xdr:colOff>171450</xdr:colOff>
      <xdr:row>49</xdr:row>
      <xdr:rowOff>53009</xdr:rowOff>
    </xdr:to>
    <xdr:pic>
      <xdr:nvPicPr>
        <xdr:cNvPr id="2115" name="rightPoint@m_321014777" descr="http://10.10.5.153:9111/web/component/images/dynamictree/empty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00325" y="203311125"/>
          <a:ext cx="17145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49</xdr:row>
      <xdr:rowOff>9526</xdr:rowOff>
    </xdr:from>
    <xdr:to>
      <xdr:col>10</xdr:col>
      <xdr:colOff>19050</xdr:colOff>
      <xdr:row>75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28</xdr:row>
      <xdr:rowOff>0</xdr:rowOff>
    </xdr:from>
    <xdr:to>
      <xdr:col>2</xdr:col>
      <xdr:colOff>171450</xdr:colOff>
      <xdr:row>29</xdr:row>
      <xdr:rowOff>53009</xdr:rowOff>
    </xdr:to>
    <xdr:pic>
      <xdr:nvPicPr>
        <xdr:cNvPr id="2" name="rightPoint@m_321014777" descr="http://10.10.5.153:9111/web/component/images/dynamictree/empty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5400" y="15906750"/>
          <a:ext cx="171450" cy="3387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showGridLines="0" tabSelected="1" topLeftCell="C1" zoomScaleNormal="100" workbookViewId="0">
      <pane ySplit="3" topLeftCell="A4" activePane="bottomLeft" state="frozen"/>
      <selection pane="bottomLeft" activeCell="D44" sqref="D44"/>
    </sheetView>
  </sheetViews>
  <sheetFormatPr defaultRowHeight="12" x14ac:dyDescent="0.15"/>
  <cols>
    <col min="1" max="1" width="2.875" style="12" customWidth="1"/>
    <col min="2" max="2" width="14.125" style="13" customWidth="1"/>
    <col min="3" max="3" width="22.625" style="13" customWidth="1"/>
    <col min="4" max="4" width="10.625" style="13" customWidth="1"/>
    <col min="5" max="5" width="7.5" style="13" customWidth="1"/>
    <col min="6" max="6" width="10.5" style="13" customWidth="1"/>
    <col min="7" max="17" width="10.125" style="12" customWidth="1"/>
    <col min="18" max="19" width="9.625" style="12" customWidth="1"/>
    <col min="20" max="16384" width="9" style="12"/>
  </cols>
  <sheetData>
    <row r="1" spans="1:19" ht="26.1" customHeight="1" x14ac:dyDescent="0.15">
      <c r="A1" s="46" t="s">
        <v>41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</row>
    <row r="2" spans="1:19" ht="49.5" customHeight="1" x14ac:dyDescent="0.15">
      <c r="A2" s="26" t="s">
        <v>44</v>
      </c>
      <c r="B2" s="53" t="s">
        <v>37</v>
      </c>
      <c r="C2" s="54"/>
      <c r="D2" s="54"/>
      <c r="E2" s="55"/>
      <c r="F2" s="58" t="s">
        <v>38</v>
      </c>
      <c r="G2" s="59"/>
      <c r="H2" s="58" t="s">
        <v>39</v>
      </c>
      <c r="I2" s="59"/>
      <c r="J2" s="58" t="s">
        <v>40</v>
      </c>
      <c r="K2" s="59"/>
      <c r="L2" s="58" t="s">
        <v>42</v>
      </c>
      <c r="M2" s="59"/>
      <c r="N2" s="58" t="s">
        <v>43</v>
      </c>
      <c r="O2" s="59"/>
      <c r="P2" s="53" t="s">
        <v>17</v>
      </c>
      <c r="Q2" s="55"/>
      <c r="R2" s="29" t="s">
        <v>18</v>
      </c>
      <c r="S2" s="25"/>
    </row>
    <row r="3" spans="1:19" s="13" customFormat="1" ht="26.1" customHeight="1" x14ac:dyDescent="0.15">
      <c r="A3" s="26" t="s">
        <v>10</v>
      </c>
      <c r="B3" s="27" t="s">
        <v>11</v>
      </c>
      <c r="C3" s="27" t="s">
        <v>12</v>
      </c>
      <c r="D3" s="27" t="s">
        <v>26</v>
      </c>
      <c r="E3" s="27" t="s">
        <v>14</v>
      </c>
      <c r="F3" s="27" t="s">
        <v>27</v>
      </c>
      <c r="G3" s="27" t="s">
        <v>15</v>
      </c>
      <c r="H3" s="27" t="s">
        <v>25</v>
      </c>
      <c r="I3" s="27" t="s">
        <v>28</v>
      </c>
      <c r="J3" s="27" t="s">
        <v>29</v>
      </c>
      <c r="K3" s="27" t="s">
        <v>30</v>
      </c>
      <c r="L3" s="27" t="s">
        <v>31</v>
      </c>
      <c r="M3" s="27" t="s">
        <v>32</v>
      </c>
      <c r="N3" s="27" t="s">
        <v>33</v>
      </c>
      <c r="O3" s="27" t="s">
        <v>34</v>
      </c>
      <c r="P3" s="27" t="s">
        <v>35</v>
      </c>
      <c r="Q3" s="27" t="s">
        <v>36</v>
      </c>
      <c r="R3" s="27" t="s">
        <v>16</v>
      </c>
      <c r="S3" s="28" t="s">
        <v>0</v>
      </c>
    </row>
    <row r="4" spans="1:19" s="8" customFormat="1" ht="27.75" customHeight="1" x14ac:dyDescent="0.15">
      <c r="A4" s="2">
        <f t="shared" ref="A4:A39" ca="1" si="0">IF(ISBLANK(C4),"-",COUNT(OFFSET(A$3,0,0,ROW()-ROW(A$3)))+1)</f>
        <v>1</v>
      </c>
      <c r="B4" s="52" t="s">
        <v>8</v>
      </c>
      <c r="C4" s="3" t="s">
        <v>19</v>
      </c>
      <c r="D4" s="4" t="s">
        <v>13</v>
      </c>
      <c r="E4" s="5" t="s">
        <v>1</v>
      </c>
      <c r="F4" s="5" t="s">
        <v>24</v>
      </c>
      <c r="G4" s="23" t="s">
        <v>68</v>
      </c>
      <c r="H4" s="23" t="s">
        <v>68</v>
      </c>
      <c r="I4" s="24" t="s">
        <v>68</v>
      </c>
      <c r="J4" s="23" t="s">
        <v>68</v>
      </c>
      <c r="K4" s="24" t="s">
        <v>71</v>
      </c>
      <c r="L4" s="23" t="s">
        <v>68</v>
      </c>
      <c r="M4" s="24" t="s">
        <v>68</v>
      </c>
      <c r="N4" s="23" t="s">
        <v>68</v>
      </c>
      <c r="O4" s="24" t="s">
        <v>68</v>
      </c>
      <c r="P4" s="23" t="s">
        <v>68</v>
      </c>
      <c r="Q4" s="24" t="s">
        <v>68</v>
      </c>
      <c r="R4" s="3"/>
      <c r="S4" s="7"/>
    </row>
    <row r="5" spans="1:19" s="8" customFormat="1" ht="27.75" customHeight="1" x14ac:dyDescent="0.15">
      <c r="A5" s="2">
        <f t="shared" ca="1" si="0"/>
        <v>2</v>
      </c>
      <c r="B5" s="52"/>
      <c r="C5" s="3" t="s">
        <v>9</v>
      </c>
      <c r="D5" s="4" t="s">
        <v>20</v>
      </c>
      <c r="E5" s="5" t="s">
        <v>1</v>
      </c>
      <c r="F5" s="5" t="s">
        <v>21</v>
      </c>
      <c r="G5" s="23" t="s">
        <v>69</v>
      </c>
      <c r="H5" s="23" t="s">
        <v>68</v>
      </c>
      <c r="I5" s="24" t="s">
        <v>68</v>
      </c>
      <c r="J5" s="23" t="s">
        <v>68</v>
      </c>
      <c r="K5" s="24" t="s">
        <v>71</v>
      </c>
      <c r="L5" s="23" t="s">
        <v>68</v>
      </c>
      <c r="M5" s="24" t="s">
        <v>68</v>
      </c>
      <c r="N5" s="23" t="s">
        <v>68</v>
      </c>
      <c r="O5" s="24" t="s">
        <v>68</v>
      </c>
      <c r="P5" s="23" t="s">
        <v>68</v>
      </c>
      <c r="Q5" s="24" t="s">
        <v>68</v>
      </c>
      <c r="R5" s="3"/>
      <c r="S5" s="7"/>
    </row>
    <row r="6" spans="1:19" s="8" customFormat="1" ht="27.75" customHeight="1" x14ac:dyDescent="0.15">
      <c r="A6" s="2"/>
      <c r="B6" s="52"/>
      <c r="C6" s="22"/>
      <c r="D6" s="4"/>
      <c r="E6" s="5"/>
      <c r="F6" s="5" t="s">
        <v>22</v>
      </c>
      <c r="G6" s="23" t="s">
        <v>69</v>
      </c>
      <c r="H6" s="23" t="s">
        <v>68</v>
      </c>
      <c r="I6" s="24" t="s">
        <v>71</v>
      </c>
      <c r="J6" s="23" t="s">
        <v>68</v>
      </c>
      <c r="K6" s="24" t="s">
        <v>71</v>
      </c>
      <c r="L6" s="23" t="s">
        <v>68</v>
      </c>
      <c r="M6" s="24" t="s">
        <v>68</v>
      </c>
      <c r="N6" s="23" t="s">
        <v>68</v>
      </c>
      <c r="O6" s="24" t="s">
        <v>68</v>
      </c>
      <c r="P6" s="23" t="s">
        <v>68</v>
      </c>
      <c r="Q6" s="24" t="s">
        <v>68</v>
      </c>
      <c r="R6" s="22"/>
      <c r="S6" s="7"/>
    </row>
    <row r="7" spans="1:19" s="8" customFormat="1" ht="27.75" customHeight="1" x14ac:dyDescent="0.15">
      <c r="A7" s="2"/>
      <c r="B7" s="52"/>
      <c r="C7" s="22"/>
      <c r="D7" s="4"/>
      <c r="E7" s="5"/>
      <c r="F7" s="5" t="s">
        <v>23</v>
      </c>
      <c r="G7" s="23" t="s">
        <v>68</v>
      </c>
      <c r="H7" s="23" t="s">
        <v>68</v>
      </c>
      <c r="I7" s="24" t="s">
        <v>68</v>
      </c>
      <c r="J7" s="23" t="s">
        <v>68</v>
      </c>
      <c r="K7" s="24" t="s">
        <v>68</v>
      </c>
      <c r="L7" s="23" t="s">
        <v>68</v>
      </c>
      <c r="M7" s="24" t="s">
        <v>71</v>
      </c>
      <c r="N7" s="23" t="s">
        <v>68</v>
      </c>
      <c r="O7" s="24" t="s">
        <v>68</v>
      </c>
      <c r="P7" s="23" t="s">
        <v>68</v>
      </c>
      <c r="Q7" s="24" t="s">
        <v>68</v>
      </c>
      <c r="R7" s="22"/>
      <c r="S7" s="7"/>
    </row>
    <row r="8" spans="1:19" s="8" customFormat="1" ht="27.75" customHeight="1" x14ac:dyDescent="0.15">
      <c r="A8" s="2">
        <f t="shared" ca="1" si="0"/>
        <v>3</v>
      </c>
      <c r="B8" s="52"/>
      <c r="C8" s="3" t="s">
        <v>3</v>
      </c>
      <c r="D8" s="4" t="s">
        <v>46</v>
      </c>
      <c r="E8" s="5" t="s">
        <v>1</v>
      </c>
      <c r="F8" s="5" t="s">
        <v>50</v>
      </c>
      <c r="G8" s="23" t="s">
        <v>70</v>
      </c>
      <c r="H8" s="23" t="s">
        <v>68</v>
      </c>
      <c r="I8" s="24" t="s">
        <v>68</v>
      </c>
      <c r="J8" s="23" t="s">
        <v>68</v>
      </c>
      <c r="K8" s="24" t="s">
        <v>68</v>
      </c>
      <c r="L8" s="23" t="s">
        <v>68</v>
      </c>
      <c r="M8" s="24" t="s">
        <v>68</v>
      </c>
      <c r="N8" s="23" t="s">
        <v>72</v>
      </c>
      <c r="O8" s="24" t="s">
        <v>71</v>
      </c>
      <c r="P8" s="23" t="s">
        <v>68</v>
      </c>
      <c r="Q8" s="24" t="s">
        <v>68</v>
      </c>
      <c r="R8" s="3"/>
      <c r="S8" s="7"/>
    </row>
    <row r="9" spans="1:19" s="8" customFormat="1" ht="27.75" customHeight="1" x14ac:dyDescent="0.15">
      <c r="A9" s="2">
        <f t="shared" ca="1" si="0"/>
        <v>4</v>
      </c>
      <c r="B9" s="52"/>
      <c r="C9" s="3" t="s">
        <v>4</v>
      </c>
      <c r="D9" s="4" t="s">
        <v>47</v>
      </c>
      <c r="E9" s="5" t="s">
        <v>1</v>
      </c>
      <c r="F9" s="5" t="s">
        <v>51</v>
      </c>
      <c r="G9" s="23" t="s">
        <v>70</v>
      </c>
      <c r="H9" s="23" t="s">
        <v>68</v>
      </c>
      <c r="I9" s="24" t="s">
        <v>68</v>
      </c>
      <c r="J9" s="23" t="s">
        <v>68</v>
      </c>
      <c r="K9" s="24" t="s">
        <v>68</v>
      </c>
      <c r="L9" s="23" t="s">
        <v>68</v>
      </c>
      <c r="M9" s="24" t="s">
        <v>68</v>
      </c>
      <c r="N9" s="23" t="s">
        <v>68</v>
      </c>
      <c r="O9" s="24" t="s">
        <v>68</v>
      </c>
      <c r="P9" s="23" t="s">
        <v>68</v>
      </c>
      <c r="Q9" s="24" t="s">
        <v>68</v>
      </c>
      <c r="R9" s="3"/>
      <c r="S9" s="7"/>
    </row>
    <row r="10" spans="1:19" s="8" customFormat="1" ht="27.75" customHeight="1" x14ac:dyDescent="0.15">
      <c r="A10" s="1">
        <f t="shared" ca="1" si="0"/>
        <v>5</v>
      </c>
      <c r="B10" s="60" t="s">
        <v>5</v>
      </c>
      <c r="C10" s="3" t="s">
        <v>6</v>
      </c>
      <c r="D10" s="4" t="s">
        <v>48</v>
      </c>
      <c r="E10" s="9" t="s">
        <v>1</v>
      </c>
      <c r="F10" s="5" t="s">
        <v>52</v>
      </c>
      <c r="G10" s="23" t="s">
        <v>70</v>
      </c>
      <c r="H10" s="23" t="s">
        <v>68</v>
      </c>
      <c r="I10" s="24" t="s">
        <v>68</v>
      </c>
      <c r="J10" s="23" t="s">
        <v>68</v>
      </c>
      <c r="K10" s="24" t="s">
        <v>68</v>
      </c>
      <c r="L10" s="23" t="s">
        <v>68</v>
      </c>
      <c r="M10" s="24" t="s">
        <v>68</v>
      </c>
      <c r="N10" s="23" t="s">
        <v>69</v>
      </c>
      <c r="O10" s="24" t="s">
        <v>73</v>
      </c>
      <c r="P10" s="23" t="s">
        <v>68</v>
      </c>
      <c r="Q10" s="24" t="s">
        <v>68</v>
      </c>
      <c r="R10" s="3"/>
      <c r="S10" s="7"/>
    </row>
    <row r="11" spans="1:19" s="8" customFormat="1" ht="27.75" customHeight="1" x14ac:dyDescent="0.15">
      <c r="A11" s="1">
        <f t="shared" ca="1" si="0"/>
        <v>6</v>
      </c>
      <c r="B11" s="61"/>
      <c r="C11" s="3" t="s">
        <v>7</v>
      </c>
      <c r="D11" s="4" t="s">
        <v>49</v>
      </c>
      <c r="E11" s="9" t="s">
        <v>1</v>
      </c>
      <c r="F11" s="5" t="s">
        <v>53</v>
      </c>
      <c r="G11" s="23" t="s">
        <v>68</v>
      </c>
      <c r="H11" s="23" t="s">
        <v>68</v>
      </c>
      <c r="I11" s="24" t="s">
        <v>68</v>
      </c>
      <c r="J11" s="23" t="s">
        <v>68</v>
      </c>
      <c r="K11" s="24" t="s">
        <v>68</v>
      </c>
      <c r="L11" s="23" t="s">
        <v>68</v>
      </c>
      <c r="M11" s="24" t="s">
        <v>68</v>
      </c>
      <c r="N11" s="23" t="s">
        <v>68</v>
      </c>
      <c r="O11" s="24" t="s">
        <v>68</v>
      </c>
      <c r="P11" s="23" t="s">
        <v>68</v>
      </c>
      <c r="Q11" s="24" t="s">
        <v>68</v>
      </c>
      <c r="R11" s="3"/>
      <c r="S11" s="7"/>
    </row>
    <row r="12" spans="1:19" s="8" customFormat="1" ht="27.75" customHeight="1" x14ac:dyDescent="0.15">
      <c r="A12" s="1" t="str">
        <f t="shared" ca="1" si="0"/>
        <v>-</v>
      </c>
      <c r="B12" s="62"/>
      <c r="C12" s="6"/>
      <c r="D12" s="6"/>
      <c r="E12" s="14"/>
      <c r="F12" s="5" t="s">
        <v>54</v>
      </c>
      <c r="G12" s="23" t="s">
        <v>68</v>
      </c>
      <c r="H12" s="23" t="s">
        <v>68</v>
      </c>
      <c r="I12" s="24" t="s">
        <v>68</v>
      </c>
      <c r="J12" s="23" t="s">
        <v>68</v>
      </c>
      <c r="K12" s="24" t="s">
        <v>68</v>
      </c>
      <c r="L12" s="23" t="s">
        <v>68</v>
      </c>
      <c r="M12" s="24" t="s">
        <v>68</v>
      </c>
      <c r="N12" s="23" t="s">
        <v>68</v>
      </c>
      <c r="O12" s="24" t="s">
        <v>68</v>
      </c>
      <c r="P12" s="23" t="s">
        <v>68</v>
      </c>
      <c r="Q12" s="24" t="s">
        <v>68</v>
      </c>
      <c r="R12" s="15"/>
      <c r="S12" s="7"/>
    </row>
    <row r="13" spans="1:19" s="8" customFormat="1" ht="27.75" customHeight="1" x14ac:dyDescent="0.15">
      <c r="A13" s="1" t="str">
        <f t="shared" ca="1" si="0"/>
        <v>-</v>
      </c>
      <c r="B13" s="10"/>
      <c r="C13" s="10"/>
      <c r="D13" s="10"/>
      <c r="E13" s="16"/>
      <c r="F13" s="5"/>
      <c r="G13" s="23"/>
      <c r="H13" s="23"/>
      <c r="I13" s="24"/>
      <c r="J13" s="23"/>
      <c r="K13" s="24"/>
      <c r="L13" s="23"/>
      <c r="M13" s="24"/>
      <c r="N13" s="23"/>
      <c r="O13" s="24"/>
      <c r="P13" s="23"/>
      <c r="Q13" s="24"/>
      <c r="R13" s="17"/>
      <c r="S13" s="7"/>
    </row>
    <row r="14" spans="1:19" s="8" customFormat="1" ht="27.75" customHeight="1" x14ac:dyDescent="0.15">
      <c r="A14" s="1" t="str">
        <f t="shared" ca="1" si="0"/>
        <v>-</v>
      </c>
      <c r="B14" s="10"/>
      <c r="C14" s="10"/>
      <c r="D14" s="10"/>
      <c r="E14" s="16"/>
      <c r="F14" s="5"/>
      <c r="G14" s="23"/>
      <c r="H14" s="23"/>
      <c r="I14" s="24"/>
      <c r="J14" s="23"/>
      <c r="K14" s="24"/>
      <c r="L14" s="23"/>
      <c r="M14" s="24"/>
      <c r="N14" s="23"/>
      <c r="O14" s="24"/>
      <c r="P14" s="23"/>
      <c r="Q14" s="24"/>
      <c r="R14" s="17"/>
      <c r="S14" s="7"/>
    </row>
    <row r="15" spans="1:19" s="8" customFormat="1" ht="27.75" customHeight="1" x14ac:dyDescent="0.15">
      <c r="A15" s="1" t="str">
        <f t="shared" ca="1" si="0"/>
        <v>-</v>
      </c>
      <c r="B15" s="10"/>
      <c r="C15" s="10"/>
      <c r="D15" s="10"/>
      <c r="E15" s="16"/>
      <c r="F15" s="5"/>
      <c r="G15" s="23"/>
      <c r="H15" s="23"/>
      <c r="I15" s="24"/>
      <c r="J15" s="23"/>
      <c r="K15" s="24"/>
      <c r="L15" s="23"/>
      <c r="M15" s="24"/>
      <c r="N15" s="23"/>
      <c r="O15" s="24"/>
      <c r="P15" s="23"/>
      <c r="Q15" s="24"/>
      <c r="R15" s="17"/>
      <c r="S15" s="7"/>
    </row>
    <row r="16" spans="1:19" s="8" customFormat="1" ht="27.75" customHeight="1" x14ac:dyDescent="0.15">
      <c r="A16" s="1" t="str">
        <f t="shared" ca="1" si="0"/>
        <v>-</v>
      </c>
      <c r="B16" s="10"/>
      <c r="C16" s="10"/>
      <c r="D16" s="10"/>
      <c r="E16" s="16"/>
      <c r="F16" s="5"/>
      <c r="G16" s="23"/>
      <c r="H16" s="23"/>
      <c r="I16" s="24"/>
      <c r="J16" s="23"/>
      <c r="K16" s="24"/>
      <c r="L16" s="23"/>
      <c r="M16" s="24"/>
      <c r="N16" s="23"/>
      <c r="O16" s="24"/>
      <c r="P16" s="23"/>
      <c r="Q16" s="24"/>
      <c r="R16" s="17"/>
      <c r="S16" s="7"/>
    </row>
    <row r="17" spans="1:19" s="8" customFormat="1" ht="27.75" customHeight="1" x14ac:dyDescent="0.15">
      <c r="A17" s="1" t="str">
        <f t="shared" ca="1" si="0"/>
        <v>-</v>
      </c>
      <c r="B17" s="10"/>
      <c r="C17" s="10"/>
      <c r="D17" s="10"/>
      <c r="E17" s="16"/>
      <c r="F17" s="5"/>
      <c r="G17" s="23"/>
      <c r="H17" s="23"/>
      <c r="I17" s="24"/>
      <c r="J17" s="23"/>
      <c r="K17" s="24"/>
      <c r="L17" s="23"/>
      <c r="M17" s="24"/>
      <c r="N17" s="23"/>
      <c r="O17" s="24"/>
      <c r="P17" s="23"/>
      <c r="Q17" s="24"/>
      <c r="R17" s="17"/>
      <c r="S17" s="7"/>
    </row>
    <row r="18" spans="1:19" s="8" customFormat="1" ht="27.75" customHeight="1" x14ac:dyDescent="0.15">
      <c r="A18" s="1" t="str">
        <f t="shared" ca="1" si="0"/>
        <v>-</v>
      </c>
      <c r="B18" s="10"/>
      <c r="C18" s="10"/>
      <c r="D18" s="10"/>
      <c r="E18" s="16"/>
      <c r="F18" s="5"/>
      <c r="G18" s="23"/>
      <c r="H18" s="23"/>
      <c r="I18" s="24"/>
      <c r="J18" s="23"/>
      <c r="K18" s="24"/>
      <c r="L18" s="23"/>
      <c r="M18" s="24"/>
      <c r="N18" s="23"/>
      <c r="O18" s="24"/>
      <c r="P18" s="23"/>
      <c r="Q18" s="24"/>
      <c r="R18" s="17"/>
      <c r="S18" s="7"/>
    </row>
    <row r="19" spans="1:19" s="8" customFormat="1" ht="27.75" customHeight="1" x14ac:dyDescent="0.15">
      <c r="A19" s="1" t="str">
        <f t="shared" ca="1" si="0"/>
        <v>-</v>
      </c>
      <c r="B19" s="10"/>
      <c r="C19" s="10"/>
      <c r="D19" s="10"/>
      <c r="E19" s="16"/>
      <c r="F19" s="5"/>
      <c r="G19" s="23"/>
      <c r="H19" s="23"/>
      <c r="I19" s="24"/>
      <c r="J19" s="23"/>
      <c r="K19" s="24"/>
      <c r="L19" s="23"/>
      <c r="M19" s="24"/>
      <c r="N19" s="23"/>
      <c r="O19" s="24"/>
      <c r="P19" s="23"/>
      <c r="Q19" s="24"/>
      <c r="R19" s="17"/>
      <c r="S19" s="7"/>
    </row>
    <row r="20" spans="1:19" s="8" customFormat="1" ht="27.75" customHeight="1" x14ac:dyDescent="0.15">
      <c r="A20" s="1" t="str">
        <f t="shared" ca="1" si="0"/>
        <v>-</v>
      </c>
      <c r="B20" s="10"/>
      <c r="C20" s="10"/>
      <c r="D20" s="10"/>
      <c r="E20" s="16"/>
      <c r="F20" s="5"/>
      <c r="G20" s="23"/>
      <c r="H20" s="23"/>
      <c r="I20" s="24"/>
      <c r="J20" s="23"/>
      <c r="K20" s="24"/>
      <c r="L20" s="23"/>
      <c r="M20" s="24"/>
      <c r="N20" s="23"/>
      <c r="O20" s="24"/>
      <c r="P20" s="23"/>
      <c r="Q20" s="24"/>
      <c r="R20" s="17"/>
      <c r="S20" s="7"/>
    </row>
    <row r="21" spans="1:19" s="8" customFormat="1" ht="27.75" customHeight="1" x14ac:dyDescent="0.15">
      <c r="A21" s="1" t="str">
        <f t="shared" ca="1" si="0"/>
        <v>-</v>
      </c>
      <c r="B21" s="10"/>
      <c r="C21" s="10"/>
      <c r="D21" s="10"/>
      <c r="E21" s="16"/>
      <c r="F21" s="5"/>
      <c r="G21" s="23"/>
      <c r="H21" s="23"/>
      <c r="I21" s="24"/>
      <c r="J21" s="23"/>
      <c r="K21" s="24"/>
      <c r="L21" s="23"/>
      <c r="M21" s="24"/>
      <c r="N21" s="23"/>
      <c r="O21" s="24"/>
      <c r="P21" s="23"/>
      <c r="Q21" s="24"/>
      <c r="R21" s="17"/>
      <c r="S21" s="7"/>
    </row>
    <row r="22" spans="1:19" s="8" customFormat="1" ht="27.75" customHeight="1" x14ac:dyDescent="0.15">
      <c r="A22" s="1" t="str">
        <f t="shared" ca="1" si="0"/>
        <v>-</v>
      </c>
      <c r="B22" s="10"/>
      <c r="C22" s="10"/>
      <c r="D22" s="10"/>
      <c r="E22" s="16"/>
      <c r="F22" s="5"/>
      <c r="G22" s="23"/>
      <c r="H22" s="23"/>
      <c r="I22" s="24"/>
      <c r="J22" s="23"/>
      <c r="K22" s="24"/>
      <c r="L22" s="23"/>
      <c r="M22" s="24"/>
      <c r="N22" s="23"/>
      <c r="O22" s="24"/>
      <c r="P22" s="23"/>
      <c r="Q22" s="24"/>
      <c r="R22" s="17"/>
      <c r="S22" s="7"/>
    </row>
    <row r="23" spans="1:19" s="8" customFormat="1" ht="27.75" customHeight="1" x14ac:dyDescent="0.15">
      <c r="A23" s="1" t="str">
        <f t="shared" ca="1" si="0"/>
        <v>-</v>
      </c>
      <c r="B23" s="10"/>
      <c r="C23" s="10"/>
      <c r="D23" s="10"/>
      <c r="E23" s="16"/>
      <c r="F23" s="5"/>
      <c r="G23" s="23"/>
      <c r="H23" s="23"/>
      <c r="I23" s="24"/>
      <c r="J23" s="23"/>
      <c r="K23" s="24"/>
      <c r="L23" s="23"/>
      <c r="M23" s="24"/>
      <c r="N23" s="23"/>
      <c r="O23" s="24"/>
      <c r="P23" s="23"/>
      <c r="Q23" s="24"/>
      <c r="R23" s="17"/>
      <c r="S23" s="7"/>
    </row>
    <row r="24" spans="1:19" s="8" customFormat="1" ht="27.75" customHeight="1" x14ac:dyDescent="0.15">
      <c r="A24" s="1" t="str">
        <f t="shared" ca="1" si="0"/>
        <v>-</v>
      </c>
      <c r="B24" s="10"/>
      <c r="C24" s="10"/>
      <c r="D24" s="10"/>
      <c r="E24" s="16"/>
      <c r="F24" s="5"/>
      <c r="G24" s="23"/>
      <c r="H24" s="23"/>
      <c r="I24" s="24"/>
      <c r="J24" s="23"/>
      <c r="K24" s="24"/>
      <c r="L24" s="23"/>
      <c r="M24" s="24"/>
      <c r="N24" s="23"/>
      <c r="O24" s="24"/>
      <c r="P24" s="23"/>
      <c r="Q24" s="24"/>
      <c r="R24" s="16"/>
      <c r="S24" s="7"/>
    </row>
    <row r="25" spans="1:19" s="8" customFormat="1" ht="27.75" customHeight="1" x14ac:dyDescent="0.15">
      <c r="A25" s="1" t="str">
        <f t="shared" ca="1" si="0"/>
        <v>-</v>
      </c>
      <c r="B25" s="10"/>
      <c r="C25" s="10"/>
      <c r="D25" s="10"/>
      <c r="E25" s="16"/>
      <c r="F25" s="5"/>
      <c r="G25" s="23"/>
      <c r="H25" s="23"/>
      <c r="I25" s="24"/>
      <c r="J25" s="23"/>
      <c r="K25" s="24"/>
      <c r="L25" s="23"/>
      <c r="M25" s="24"/>
      <c r="N25" s="23"/>
      <c r="O25" s="24"/>
      <c r="P25" s="23"/>
      <c r="Q25" s="24"/>
      <c r="R25" s="16"/>
      <c r="S25" s="7"/>
    </row>
    <row r="26" spans="1:19" s="8" customFormat="1" ht="27.75" customHeight="1" x14ac:dyDescent="0.15">
      <c r="A26" s="1"/>
      <c r="B26" s="10"/>
      <c r="C26" s="10"/>
      <c r="D26" s="10"/>
      <c r="E26" s="16"/>
      <c r="F26" s="5"/>
      <c r="G26" s="23"/>
      <c r="H26" s="23"/>
      <c r="I26" s="24"/>
      <c r="J26" s="23"/>
      <c r="K26" s="24"/>
      <c r="L26" s="23"/>
      <c r="M26" s="24"/>
      <c r="N26" s="23"/>
      <c r="O26" s="24"/>
      <c r="P26" s="23"/>
      <c r="Q26" s="24"/>
      <c r="R26" s="16"/>
      <c r="S26" s="7"/>
    </row>
    <row r="27" spans="1:19" s="8" customFormat="1" ht="27.75" customHeight="1" x14ac:dyDescent="0.15">
      <c r="A27" s="1"/>
      <c r="B27" s="10"/>
      <c r="C27" s="10"/>
      <c r="D27" s="10"/>
      <c r="E27" s="16"/>
      <c r="F27" s="5"/>
      <c r="G27" s="23"/>
      <c r="H27" s="23"/>
      <c r="I27" s="24"/>
      <c r="J27" s="23"/>
      <c r="K27" s="24"/>
      <c r="L27" s="23"/>
      <c r="M27" s="24"/>
      <c r="N27" s="23"/>
      <c r="O27" s="24"/>
      <c r="P27" s="23"/>
      <c r="Q27" s="24"/>
      <c r="R27" s="16"/>
      <c r="S27" s="7"/>
    </row>
    <row r="28" spans="1:19" s="8" customFormat="1" ht="27.75" customHeight="1" x14ac:dyDescent="0.15">
      <c r="A28" s="1"/>
      <c r="B28" s="10"/>
      <c r="C28" s="10"/>
      <c r="D28" s="10"/>
      <c r="E28" s="16"/>
      <c r="F28" s="5"/>
      <c r="G28" s="23"/>
      <c r="H28" s="23"/>
      <c r="I28" s="24"/>
      <c r="J28" s="23"/>
      <c r="K28" s="24"/>
      <c r="L28" s="23"/>
      <c r="M28" s="24"/>
      <c r="N28" s="23"/>
      <c r="O28" s="24"/>
      <c r="P28" s="23"/>
      <c r="Q28" s="24"/>
      <c r="R28" s="16"/>
      <c r="S28" s="7"/>
    </row>
    <row r="29" spans="1:19" s="8" customFormat="1" ht="27.75" customHeight="1" x14ac:dyDescent="0.15">
      <c r="A29" s="1" t="str">
        <f t="shared" ca="1" si="0"/>
        <v>-</v>
      </c>
      <c r="B29" s="10"/>
      <c r="C29" s="10"/>
      <c r="D29" s="10"/>
      <c r="E29" s="16"/>
      <c r="F29" s="5"/>
      <c r="G29" s="23"/>
      <c r="H29" s="23"/>
      <c r="I29" s="24"/>
      <c r="J29" s="23"/>
      <c r="K29" s="24"/>
      <c r="L29" s="23"/>
      <c r="M29" s="24"/>
      <c r="N29" s="23"/>
      <c r="O29" s="24"/>
      <c r="P29" s="23"/>
      <c r="Q29" s="24"/>
      <c r="R29" s="16"/>
      <c r="S29" s="7"/>
    </row>
    <row r="30" spans="1:19" s="8" customFormat="1" ht="27.75" customHeight="1" x14ac:dyDescent="0.15">
      <c r="A30" s="1" t="str">
        <f t="shared" ca="1" si="0"/>
        <v>-</v>
      </c>
      <c r="B30" s="11"/>
      <c r="C30" s="11"/>
      <c r="D30" s="11"/>
      <c r="E30" s="16"/>
      <c r="F30" s="5"/>
      <c r="G30" s="23"/>
      <c r="H30" s="23"/>
      <c r="I30" s="24"/>
      <c r="J30" s="23"/>
      <c r="K30" s="24"/>
      <c r="L30" s="23"/>
      <c r="M30" s="24"/>
      <c r="N30" s="23"/>
      <c r="O30" s="24"/>
      <c r="P30" s="23"/>
      <c r="Q30" s="24"/>
      <c r="R30" s="16"/>
      <c r="S30" s="7"/>
    </row>
    <row r="31" spans="1:19" s="8" customFormat="1" ht="27.75" customHeight="1" x14ac:dyDescent="0.15">
      <c r="A31" s="1" t="str">
        <f t="shared" ca="1" si="0"/>
        <v>-</v>
      </c>
      <c r="B31" s="11"/>
      <c r="C31" s="11"/>
      <c r="D31" s="11"/>
      <c r="E31" s="16"/>
      <c r="F31" s="5"/>
      <c r="G31" s="23"/>
      <c r="H31" s="23"/>
      <c r="I31" s="24"/>
      <c r="J31" s="23"/>
      <c r="K31" s="24"/>
      <c r="L31" s="23"/>
      <c r="M31" s="24"/>
      <c r="N31" s="23"/>
      <c r="O31" s="24"/>
      <c r="P31" s="23"/>
      <c r="Q31" s="24"/>
      <c r="R31" s="16"/>
      <c r="S31" s="7"/>
    </row>
    <row r="32" spans="1:19" s="8" customFormat="1" ht="27.75" customHeight="1" x14ac:dyDescent="0.15">
      <c r="A32" s="1" t="str">
        <f t="shared" ca="1" si="0"/>
        <v>-</v>
      </c>
      <c r="B32" s="11"/>
      <c r="C32" s="11"/>
      <c r="D32" s="11"/>
      <c r="E32" s="16"/>
      <c r="F32" s="5"/>
      <c r="G32" s="23"/>
      <c r="H32" s="23"/>
      <c r="I32" s="24"/>
      <c r="J32" s="23"/>
      <c r="K32" s="24"/>
      <c r="L32" s="23"/>
      <c r="M32" s="24"/>
      <c r="N32" s="23"/>
      <c r="O32" s="24"/>
      <c r="P32" s="23"/>
      <c r="Q32" s="24"/>
      <c r="R32" s="16"/>
      <c r="S32" s="7"/>
    </row>
    <row r="33" spans="1:19" s="8" customFormat="1" ht="27.75" customHeight="1" x14ac:dyDescent="0.15">
      <c r="A33" s="1" t="str">
        <f t="shared" ca="1" si="0"/>
        <v>-</v>
      </c>
      <c r="B33" s="11"/>
      <c r="C33" s="11"/>
      <c r="D33" s="11"/>
      <c r="E33" s="16"/>
      <c r="F33" s="5"/>
      <c r="G33" s="23"/>
      <c r="H33" s="23"/>
      <c r="I33" s="24"/>
      <c r="J33" s="23"/>
      <c r="K33" s="24"/>
      <c r="L33" s="23"/>
      <c r="M33" s="24"/>
      <c r="N33" s="23"/>
      <c r="O33" s="24"/>
      <c r="P33" s="23"/>
      <c r="Q33" s="24"/>
      <c r="R33" s="16"/>
      <c r="S33" s="7"/>
    </row>
    <row r="34" spans="1:19" s="8" customFormat="1" ht="20.100000000000001" customHeight="1" x14ac:dyDescent="0.15">
      <c r="A34" s="49" t="s">
        <v>55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1"/>
    </row>
    <row r="35" spans="1:19" s="18" customFormat="1" ht="20.100000000000001" customHeight="1" x14ac:dyDescent="0.15">
      <c r="A35" s="39" t="str">
        <f ca="1">IF(ISBLANK(C35),"-",COUNT(OFFSET(A$3,0,0,ROW()-ROW(A$3)))+1)</f>
        <v>-</v>
      </c>
      <c r="B35" s="40" t="s">
        <v>2</v>
      </c>
      <c r="C35" s="31"/>
      <c r="D35" s="31"/>
      <c r="E35" s="31"/>
      <c r="F35" s="31"/>
      <c r="G35" s="38">
        <f t="shared" ref="G35:Q35" si="1">COUNTIF(G4:G33,"已完成")</f>
        <v>4</v>
      </c>
      <c r="H35" s="38">
        <f t="shared" si="1"/>
        <v>9</v>
      </c>
      <c r="I35" s="38">
        <f t="shared" si="1"/>
        <v>8</v>
      </c>
      <c r="J35" s="38">
        <f t="shared" si="1"/>
        <v>9</v>
      </c>
      <c r="K35" s="38">
        <f t="shared" si="1"/>
        <v>6</v>
      </c>
      <c r="L35" s="38">
        <f t="shared" si="1"/>
        <v>9</v>
      </c>
      <c r="M35" s="38">
        <f t="shared" si="1"/>
        <v>8</v>
      </c>
      <c r="N35" s="38">
        <f t="shared" si="1"/>
        <v>7</v>
      </c>
      <c r="O35" s="38">
        <f t="shared" si="1"/>
        <v>7</v>
      </c>
      <c r="P35" s="38">
        <f t="shared" si="1"/>
        <v>9</v>
      </c>
      <c r="Q35" s="38">
        <f t="shared" si="1"/>
        <v>9</v>
      </c>
      <c r="R35" s="33"/>
      <c r="S35" s="33"/>
    </row>
    <row r="36" spans="1:19" s="21" customFormat="1" ht="20.100000000000001" customHeight="1" x14ac:dyDescent="0.2">
      <c r="A36" s="39" t="str">
        <f t="shared" ca="1" si="0"/>
        <v>-</v>
      </c>
      <c r="B36" s="40" t="s">
        <v>45</v>
      </c>
      <c r="C36" s="32"/>
      <c r="D36" s="32"/>
      <c r="E36" s="32"/>
      <c r="F36" s="32"/>
      <c r="G36" s="37">
        <f t="shared" ref="G36:Q36" si="2">COUNTIF(G4:G33,"未完成")</f>
        <v>0</v>
      </c>
      <c r="H36" s="37">
        <f t="shared" si="2"/>
        <v>0</v>
      </c>
      <c r="I36" s="37">
        <f t="shared" si="2"/>
        <v>0</v>
      </c>
      <c r="J36" s="37">
        <f t="shared" si="2"/>
        <v>0</v>
      </c>
      <c r="K36" s="37">
        <f t="shared" si="2"/>
        <v>0</v>
      </c>
      <c r="L36" s="37">
        <f t="shared" si="2"/>
        <v>0</v>
      </c>
      <c r="M36" s="37">
        <f t="shared" si="2"/>
        <v>0</v>
      </c>
      <c r="N36" s="37">
        <f t="shared" si="2"/>
        <v>0</v>
      </c>
      <c r="O36" s="37">
        <f t="shared" si="2"/>
        <v>0</v>
      </c>
      <c r="P36" s="37">
        <f t="shared" si="2"/>
        <v>0</v>
      </c>
      <c r="Q36" s="37">
        <f t="shared" si="2"/>
        <v>0</v>
      </c>
      <c r="R36" s="34"/>
      <c r="S36" s="34"/>
    </row>
    <row r="37" spans="1:19" s="21" customFormat="1" ht="21.95" customHeight="1" x14ac:dyDescent="0.2">
      <c r="A37" s="35" t="str">
        <f t="shared" ca="1" si="0"/>
        <v>-</v>
      </c>
      <c r="B37" s="36" t="s">
        <v>56</v>
      </c>
      <c r="C37" s="33"/>
      <c r="D37" s="33"/>
      <c r="E37" s="33"/>
      <c r="F37" s="33"/>
      <c r="G37" s="41">
        <f>COUNTIF(G4:G33,"客户需求新增-已完成")</f>
        <v>2</v>
      </c>
      <c r="H37" s="41">
        <f>COUNTIF(H4:H33,"客户需求新增-已完成")</f>
        <v>0</v>
      </c>
      <c r="I37" s="33"/>
      <c r="J37" s="41">
        <f>COUNTIF(J4:J33,"客户需求新增-已完成")</f>
        <v>0</v>
      </c>
      <c r="K37" s="33"/>
      <c r="L37" s="41">
        <f>COUNTIF(L4:L33,"客户需求新增-已完成")</f>
        <v>0</v>
      </c>
      <c r="M37" s="33"/>
      <c r="N37" s="41">
        <f>COUNTIF(N4:N33,"客户需求新增-已完成")</f>
        <v>1</v>
      </c>
      <c r="O37" s="33"/>
      <c r="P37" s="41">
        <f>COUNTIF(P4:P33,"客户需求新增-已完成")</f>
        <v>0</v>
      </c>
      <c r="Q37" s="33"/>
      <c r="R37" s="32"/>
      <c r="S37" s="32"/>
    </row>
    <row r="38" spans="1:19" s="21" customFormat="1" ht="21.95" customHeight="1" x14ac:dyDescent="0.2">
      <c r="A38" s="35" t="str">
        <f t="shared" ca="1" si="0"/>
        <v>-</v>
      </c>
      <c r="B38" s="36" t="s">
        <v>57</v>
      </c>
      <c r="C38" s="34"/>
      <c r="D38" s="34"/>
      <c r="E38" s="34"/>
      <c r="F38" s="34"/>
      <c r="G38" s="41">
        <f>COUNTIF(G4:G33,"客户需求新增-未完成")</f>
        <v>0</v>
      </c>
      <c r="H38" s="41">
        <f>COUNTIF(H4:H33,"客户需求新增-未完成")</f>
        <v>0</v>
      </c>
      <c r="I38" s="34"/>
      <c r="J38" s="41">
        <f>COUNTIF(J4:J33,"客户需求新增-未完成")</f>
        <v>0</v>
      </c>
      <c r="K38" s="34"/>
      <c r="L38" s="41">
        <f>COUNTIF(L4:L33,"客户需求新增-未完成")</f>
        <v>0</v>
      </c>
      <c r="M38" s="34"/>
      <c r="N38" s="41">
        <f>COUNTIF(N4:N33,"客户需求新增-未完成")</f>
        <v>0</v>
      </c>
      <c r="O38" s="34"/>
      <c r="P38" s="41">
        <f>COUNTIF(P4:P33,"客户需求新增-未完成")</f>
        <v>0</v>
      </c>
      <c r="Q38" s="34"/>
      <c r="R38" s="33"/>
      <c r="S38" s="33"/>
    </row>
    <row r="39" spans="1:19" s="21" customFormat="1" ht="21.95" customHeight="1" x14ac:dyDescent="0.2">
      <c r="A39" s="35" t="str">
        <f t="shared" ca="1" si="0"/>
        <v>-</v>
      </c>
      <c r="B39" s="36" t="s">
        <v>58</v>
      </c>
      <c r="C39" s="32"/>
      <c r="D39" s="32"/>
      <c r="E39" s="32"/>
      <c r="F39" s="32"/>
      <c r="G39" s="41">
        <f>COUNTIF(G4:G33,"客户需求修改-已完成")</f>
        <v>0</v>
      </c>
      <c r="H39" s="41">
        <f>COUNTIF(H4:H33,"客户需求修改-已完成")</f>
        <v>0</v>
      </c>
      <c r="I39" s="32"/>
      <c r="J39" s="41">
        <f>COUNTIF(J4:J33,"客户需求修改-已完成")</f>
        <v>0</v>
      </c>
      <c r="K39" s="32"/>
      <c r="L39" s="41">
        <f>COUNTIF(L4:L33,"客户需求修改-已完成")</f>
        <v>0</v>
      </c>
      <c r="M39" s="32"/>
      <c r="N39" s="41">
        <f>COUNTIF(N4:N33,"客户需求修改-已完成")</f>
        <v>1</v>
      </c>
      <c r="O39" s="32"/>
      <c r="P39" s="41">
        <f>COUNTIF(P4:P33,"客户需求修改-已完成")</f>
        <v>0</v>
      </c>
      <c r="Q39" s="32"/>
      <c r="R39" s="34"/>
      <c r="S39" s="34"/>
    </row>
    <row r="40" spans="1:19" s="21" customFormat="1" ht="21.95" customHeight="1" x14ac:dyDescent="0.2">
      <c r="A40" s="35" t="str">
        <f t="shared" ref="A40:A45" ca="1" si="3">IF(ISBLANK(C40),"-",COUNT(OFFSET(A$3,0,0,ROW()-ROW(A$3)))+1)</f>
        <v>-</v>
      </c>
      <c r="B40" s="36" t="s">
        <v>59</v>
      </c>
      <c r="C40" s="33"/>
      <c r="D40" s="33"/>
      <c r="E40" s="33"/>
      <c r="F40" s="33"/>
      <c r="G40" s="41">
        <f>COUNTIF(G4:G33,"客户需求修改-未完成")</f>
        <v>3</v>
      </c>
      <c r="H40" s="41">
        <f>COUNTIF(H4:H33,"客户需求修改-未完成")</f>
        <v>0</v>
      </c>
      <c r="I40" s="33"/>
      <c r="J40" s="41">
        <f>COUNTIF(J4:J33,"客户需求修改-未完成")</f>
        <v>0</v>
      </c>
      <c r="K40" s="33"/>
      <c r="L40" s="41">
        <f>COUNTIF(L4:L33,"客户需求修改-未完成")</f>
        <v>0</v>
      </c>
      <c r="M40" s="33"/>
      <c r="N40" s="41">
        <f>COUNTIF(N4:N33,"客户需求修改-未完成")</f>
        <v>0</v>
      </c>
      <c r="O40" s="33"/>
      <c r="P40" s="41">
        <f>COUNTIF(P4:P33,"客户需求修改-未完成")</f>
        <v>0</v>
      </c>
      <c r="Q40" s="33"/>
      <c r="R40" s="32"/>
      <c r="S40" s="32"/>
    </row>
    <row r="41" spans="1:19" s="21" customFormat="1" ht="21.95" customHeight="1" x14ac:dyDescent="0.2">
      <c r="A41" s="35" t="str">
        <f t="shared" ca="1" si="3"/>
        <v>-</v>
      </c>
      <c r="B41" s="36" t="s">
        <v>60</v>
      </c>
      <c r="C41" s="34"/>
      <c r="D41" s="34"/>
      <c r="E41" s="34"/>
      <c r="F41" s="34"/>
      <c r="G41" s="41">
        <f>COUNTIF(G4:G33,"客户需求删除-已完成")</f>
        <v>0</v>
      </c>
      <c r="H41" s="41">
        <f>COUNTIF(H4:H33,"客户需求删除-已完成")</f>
        <v>0</v>
      </c>
      <c r="I41" s="34"/>
      <c r="J41" s="41">
        <f>COUNTIF(J4:J33,"客户需求删除-已完成")</f>
        <v>0</v>
      </c>
      <c r="K41" s="34"/>
      <c r="L41" s="41">
        <f>COUNTIF(L4:L33,"客户需求删除-已完成")</f>
        <v>0</v>
      </c>
      <c r="M41" s="34"/>
      <c r="N41" s="41">
        <f>COUNTIF(N4:N33,"客户需求删除-已完成")</f>
        <v>0</v>
      </c>
      <c r="O41" s="34"/>
      <c r="P41" s="41">
        <f>COUNTIF(P4:P33,"客户需求删除-已完成")</f>
        <v>0</v>
      </c>
      <c r="Q41" s="34"/>
      <c r="R41" s="33"/>
      <c r="S41" s="33"/>
    </row>
    <row r="42" spans="1:19" s="21" customFormat="1" ht="21.95" customHeight="1" x14ac:dyDescent="0.2">
      <c r="A42" s="35" t="str">
        <f t="shared" ca="1" si="3"/>
        <v>-</v>
      </c>
      <c r="B42" s="36" t="s">
        <v>61</v>
      </c>
      <c r="C42" s="32"/>
      <c r="D42" s="32"/>
      <c r="E42" s="32"/>
      <c r="F42" s="32"/>
      <c r="G42" s="41">
        <f>COUNTIF(G9:G38,"客户需求删除-未完成")</f>
        <v>0</v>
      </c>
      <c r="H42" s="41">
        <f>COUNTIF(H9:H38,"客户需求删除-未完成")</f>
        <v>0</v>
      </c>
      <c r="I42" s="32"/>
      <c r="J42" s="41">
        <f>COUNTIF(J9:J38,"客户需求删除-未完成")</f>
        <v>0</v>
      </c>
      <c r="K42" s="32"/>
      <c r="L42" s="41">
        <f>COUNTIF(L9:L38,"客户需求删除-未完成")</f>
        <v>0</v>
      </c>
      <c r="M42" s="32"/>
      <c r="N42" s="41">
        <f>COUNTIF(N9:N38,"客户需求删除-未完成")</f>
        <v>0</v>
      </c>
      <c r="O42" s="32"/>
      <c r="P42" s="41">
        <f>COUNTIF(P9:P38,"客户需求删除-未完成")</f>
        <v>0</v>
      </c>
      <c r="Q42" s="32"/>
      <c r="R42" s="34"/>
      <c r="S42" s="34"/>
    </row>
    <row r="43" spans="1:19" s="21" customFormat="1" ht="21.95" customHeight="1" x14ac:dyDescent="0.2">
      <c r="A43" s="19" t="str">
        <f t="shared" ca="1" si="3"/>
        <v>-</v>
      </c>
      <c r="B43" s="30" t="s">
        <v>62</v>
      </c>
      <c r="C43" s="33"/>
      <c r="D43" s="33"/>
      <c r="E43" s="33"/>
      <c r="F43" s="33"/>
      <c r="G43" s="33"/>
      <c r="H43" s="33"/>
      <c r="I43" s="20">
        <f>COUNTIF(I4:I33,"需求规格新增-已完成")</f>
        <v>0</v>
      </c>
      <c r="J43" s="33"/>
      <c r="K43" s="20">
        <f>COUNTIF(K4:K33,"需求规格新增-已完成")</f>
        <v>0</v>
      </c>
      <c r="L43" s="33"/>
      <c r="M43" s="20">
        <f>COUNTIF(M4:M33,"需求规格新增-已完成")</f>
        <v>0</v>
      </c>
      <c r="N43" s="33"/>
      <c r="O43" s="20">
        <f>COUNTIF(O4:O33,"需求规格新增-已完成")</f>
        <v>1</v>
      </c>
      <c r="P43" s="33"/>
      <c r="Q43" s="20">
        <f>COUNTIF(Q4:Q33,"需求规格新增-已完成")</f>
        <v>0</v>
      </c>
      <c r="R43" s="32"/>
      <c r="S43" s="32"/>
    </row>
    <row r="44" spans="1:19" s="21" customFormat="1" ht="21.95" customHeight="1" x14ac:dyDescent="0.2">
      <c r="A44" s="19" t="str">
        <f t="shared" ca="1" si="3"/>
        <v>-</v>
      </c>
      <c r="B44" s="30" t="s">
        <v>63</v>
      </c>
      <c r="C44" s="34"/>
      <c r="D44" s="34"/>
      <c r="E44" s="34"/>
      <c r="F44" s="34"/>
      <c r="G44" s="34"/>
      <c r="H44" s="34"/>
      <c r="I44" s="20">
        <f>COUNTIF(I4:I33,"需求规格新增-未完成")</f>
        <v>0</v>
      </c>
      <c r="J44" s="34"/>
      <c r="K44" s="20">
        <f>COUNTIF(K4:K33,"需求规格新增-未完成")</f>
        <v>0</v>
      </c>
      <c r="L44" s="34"/>
      <c r="M44" s="20">
        <f>COUNTIF(M4:M33,"需求规格新增-未完成")</f>
        <v>0</v>
      </c>
      <c r="N44" s="34"/>
      <c r="O44" s="20">
        <f>COUNTIF(O4:O33,"需求规格新增-未完成")</f>
        <v>0</v>
      </c>
      <c r="P44" s="34"/>
      <c r="Q44" s="20">
        <f>COUNTIF(Q4:Q33,"需求规格新增-未完成")</f>
        <v>0</v>
      </c>
      <c r="R44" s="34"/>
      <c r="S44" s="34"/>
    </row>
    <row r="45" spans="1:19" s="21" customFormat="1" ht="21.95" customHeight="1" x14ac:dyDescent="0.2">
      <c r="A45" s="19" t="str">
        <f t="shared" ca="1" si="3"/>
        <v>-</v>
      </c>
      <c r="B45" s="30" t="s">
        <v>64</v>
      </c>
      <c r="C45" s="32"/>
      <c r="D45" s="32"/>
      <c r="E45" s="32"/>
      <c r="F45" s="32"/>
      <c r="G45" s="32"/>
      <c r="H45" s="32"/>
      <c r="I45" s="20">
        <f>COUNTIF(I4:I33,"需求规格修改-已完成")</f>
        <v>1</v>
      </c>
      <c r="J45" s="32"/>
      <c r="K45" s="20">
        <f>COUNTIF(K4:K33,"需求规格修改-已完成")</f>
        <v>3</v>
      </c>
      <c r="L45" s="32"/>
      <c r="M45" s="20">
        <f>COUNTIF(M4:M33,"需求规格修改-已完成")</f>
        <v>1</v>
      </c>
      <c r="N45" s="32"/>
      <c r="O45" s="20">
        <f>COUNTIF(O4:O33,"需求规格修改-已完成")</f>
        <v>1</v>
      </c>
      <c r="P45" s="32"/>
      <c r="Q45" s="20">
        <f>COUNTIF(Q4:Q33,"需求规格修改-已完成")</f>
        <v>0</v>
      </c>
      <c r="R45" s="32"/>
      <c r="S45" s="32"/>
    </row>
    <row r="46" spans="1:19" s="21" customFormat="1" ht="21.95" customHeight="1" x14ac:dyDescent="0.2">
      <c r="A46" s="19" t="str">
        <f t="shared" ref="A46:A48" ca="1" si="4">IF(ISBLANK(C46),"-",COUNT(OFFSET(A$3,0,0,ROW()-ROW(A$3)))+1)</f>
        <v>-</v>
      </c>
      <c r="B46" s="30" t="s">
        <v>65</v>
      </c>
      <c r="C46" s="33"/>
      <c r="D46" s="33"/>
      <c r="E46" s="33"/>
      <c r="F46" s="33"/>
      <c r="G46" s="33"/>
      <c r="H46" s="33"/>
      <c r="I46" s="20">
        <f>COUNTIF(I4:I33,"需求规格修改-未完成")</f>
        <v>0</v>
      </c>
      <c r="J46" s="33"/>
      <c r="K46" s="20">
        <f>COUNTIF(K4:K33,"需求规格修改-未完成")</f>
        <v>0</v>
      </c>
      <c r="L46" s="33"/>
      <c r="M46" s="20">
        <f>COUNTIF(M4:M33,"需求规格修改-未完成")</f>
        <v>0</v>
      </c>
      <c r="N46" s="33"/>
      <c r="O46" s="20">
        <f>COUNTIF(O4:O33,"需求规格修改-未完成")</f>
        <v>0</v>
      </c>
      <c r="P46" s="33"/>
      <c r="Q46" s="20">
        <f>COUNTIF(Q4:Q33,"需求规格修改-未完成")</f>
        <v>0</v>
      </c>
      <c r="R46" s="32"/>
      <c r="S46" s="32"/>
    </row>
    <row r="47" spans="1:19" s="21" customFormat="1" ht="21.95" customHeight="1" x14ac:dyDescent="0.2">
      <c r="A47" s="19" t="str">
        <f t="shared" ca="1" si="4"/>
        <v>-</v>
      </c>
      <c r="B47" s="30" t="s">
        <v>66</v>
      </c>
      <c r="C47" s="34"/>
      <c r="D47" s="34"/>
      <c r="E47" s="34"/>
      <c r="F47" s="34"/>
      <c r="G47" s="34"/>
      <c r="H47" s="34"/>
      <c r="I47" s="20">
        <f>COUNTIF(I4:I33,"需求规格删除-已完成")</f>
        <v>0</v>
      </c>
      <c r="J47" s="34"/>
      <c r="K47" s="20">
        <f>COUNTIF(K4:K33,"需求规格删除-已完成")</f>
        <v>0</v>
      </c>
      <c r="L47" s="34"/>
      <c r="M47" s="20">
        <f>COUNTIF(M4:M33,"需求规格删除-已完成")</f>
        <v>0</v>
      </c>
      <c r="N47" s="34"/>
      <c r="O47" s="20">
        <f>COUNTIF(O4:O33,"需求规格删除-已完成")</f>
        <v>0</v>
      </c>
      <c r="P47" s="34"/>
      <c r="Q47" s="20">
        <f>COUNTIF(Q4:Q33,"需求规格删除-已完成")</f>
        <v>0</v>
      </c>
      <c r="R47" s="34"/>
      <c r="S47" s="34"/>
    </row>
    <row r="48" spans="1:19" s="21" customFormat="1" ht="21.95" customHeight="1" x14ac:dyDescent="0.2">
      <c r="A48" s="19" t="str">
        <f t="shared" ca="1" si="4"/>
        <v>-</v>
      </c>
      <c r="B48" s="30" t="s">
        <v>67</v>
      </c>
      <c r="C48" s="32"/>
      <c r="D48" s="32"/>
      <c r="E48" s="32"/>
      <c r="F48" s="32"/>
      <c r="G48" s="32"/>
      <c r="H48" s="32"/>
      <c r="I48" s="20">
        <f>COUNTIF(I4:I33,"需求规格删除-未完成")</f>
        <v>0</v>
      </c>
      <c r="J48" s="32"/>
      <c r="K48" s="20">
        <f>COUNTIF(K4:K33,"需求规格删除-未完成")</f>
        <v>0</v>
      </c>
      <c r="L48" s="32"/>
      <c r="M48" s="20">
        <f>COUNTIF(M4:M33,"需求规格删除-未完成")</f>
        <v>0</v>
      </c>
      <c r="N48" s="32"/>
      <c r="O48" s="20">
        <f>COUNTIF(O4:O33,"需求规格删除-未完成")</f>
        <v>0</v>
      </c>
      <c r="P48" s="32"/>
      <c r="Q48" s="20">
        <f>COUNTIF(Q4:Q33,"需求规格删除-未完成")</f>
        <v>0</v>
      </c>
      <c r="R48" s="32"/>
      <c r="S48" s="32"/>
    </row>
    <row r="49" spans="1:19" ht="22.5" customHeight="1" x14ac:dyDescent="0.15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</row>
    <row r="50" spans="1:19" x14ac:dyDescent="0.15">
      <c r="B50" s="12"/>
      <c r="C50" s="12"/>
      <c r="D50" s="12"/>
      <c r="E50" s="12"/>
      <c r="F50" s="12"/>
    </row>
    <row r="51" spans="1:19" x14ac:dyDescent="0.15">
      <c r="B51" s="12"/>
      <c r="C51" s="12"/>
      <c r="D51" s="12"/>
      <c r="E51" s="12"/>
      <c r="F51" s="12"/>
    </row>
    <row r="52" spans="1:19" x14ac:dyDescent="0.15">
      <c r="B52" s="12"/>
      <c r="C52" s="12"/>
      <c r="D52" s="12"/>
      <c r="E52" s="12"/>
      <c r="F52" s="12"/>
    </row>
    <row r="53" spans="1:19" x14ac:dyDescent="0.15">
      <c r="B53" s="12"/>
      <c r="C53" s="12"/>
      <c r="D53" s="12"/>
      <c r="E53" s="12"/>
      <c r="F53" s="12"/>
    </row>
    <row r="54" spans="1:19" x14ac:dyDescent="0.15">
      <c r="B54" s="12"/>
      <c r="C54" s="12"/>
      <c r="D54" s="12"/>
      <c r="E54" s="12"/>
      <c r="F54" s="12"/>
    </row>
    <row r="55" spans="1:19" x14ac:dyDescent="0.15">
      <c r="B55" s="12"/>
      <c r="C55" s="12"/>
      <c r="D55" s="12"/>
      <c r="E55" s="12"/>
      <c r="F55" s="12"/>
    </row>
    <row r="56" spans="1:19" x14ac:dyDescent="0.15">
      <c r="B56" s="12"/>
      <c r="C56" s="12"/>
      <c r="D56" s="12"/>
      <c r="E56" s="12"/>
      <c r="F56" s="12"/>
    </row>
    <row r="57" spans="1:19" x14ac:dyDescent="0.15">
      <c r="B57" s="12"/>
      <c r="C57" s="12"/>
      <c r="D57" s="12"/>
      <c r="E57" s="12"/>
      <c r="F57" s="12"/>
    </row>
    <row r="58" spans="1:19" x14ac:dyDescent="0.15">
      <c r="B58" s="12"/>
      <c r="C58" s="12"/>
      <c r="D58" s="12"/>
      <c r="E58" s="12"/>
      <c r="F58" s="12"/>
    </row>
    <row r="59" spans="1:19" x14ac:dyDescent="0.15">
      <c r="B59" s="12"/>
      <c r="C59" s="12"/>
      <c r="D59" s="12"/>
      <c r="E59" s="12"/>
      <c r="F59" s="12"/>
    </row>
    <row r="60" spans="1:19" x14ac:dyDescent="0.15">
      <c r="B60" s="12"/>
      <c r="C60" s="12"/>
      <c r="D60" s="12"/>
      <c r="E60" s="12"/>
      <c r="F60" s="12"/>
    </row>
    <row r="61" spans="1:19" x14ac:dyDescent="0.15">
      <c r="B61" s="12"/>
      <c r="C61" s="12"/>
      <c r="D61" s="12"/>
      <c r="E61" s="12"/>
      <c r="F61" s="12"/>
    </row>
    <row r="62" spans="1:19" x14ac:dyDescent="0.15">
      <c r="B62" s="12"/>
      <c r="C62" s="12"/>
      <c r="D62" s="12"/>
      <c r="E62" s="12"/>
      <c r="F62" s="12"/>
    </row>
    <row r="63" spans="1:19" x14ac:dyDescent="0.15">
      <c r="B63" s="12"/>
      <c r="C63" s="12"/>
      <c r="D63" s="12"/>
      <c r="E63" s="12"/>
      <c r="F63" s="12"/>
    </row>
    <row r="64" spans="1:19" x14ac:dyDescent="0.15">
      <c r="B64" s="12"/>
      <c r="C64" s="12"/>
      <c r="D64" s="12"/>
      <c r="E64" s="12"/>
      <c r="F64" s="12"/>
    </row>
    <row r="65" spans="2:6" x14ac:dyDescent="0.15">
      <c r="B65" s="12"/>
      <c r="C65" s="12"/>
      <c r="D65" s="12"/>
      <c r="E65" s="12"/>
      <c r="F65" s="12"/>
    </row>
    <row r="66" spans="2:6" x14ac:dyDescent="0.15">
      <c r="B66" s="12"/>
      <c r="C66" s="12"/>
      <c r="D66" s="12"/>
      <c r="E66" s="12"/>
      <c r="F66" s="12"/>
    </row>
    <row r="67" spans="2:6" x14ac:dyDescent="0.15">
      <c r="B67" s="12"/>
      <c r="C67" s="12"/>
      <c r="D67" s="12"/>
      <c r="E67" s="12"/>
      <c r="F67" s="12"/>
    </row>
    <row r="68" spans="2:6" x14ac:dyDescent="0.15">
      <c r="B68" s="12"/>
      <c r="C68" s="12"/>
      <c r="D68" s="12"/>
      <c r="E68" s="12"/>
      <c r="F68" s="12"/>
    </row>
    <row r="69" spans="2:6" x14ac:dyDescent="0.15">
      <c r="B69" s="12"/>
      <c r="C69" s="12"/>
      <c r="D69" s="12"/>
      <c r="E69" s="12"/>
      <c r="F69" s="12"/>
    </row>
    <row r="70" spans="2:6" x14ac:dyDescent="0.15">
      <c r="B70" s="12"/>
      <c r="C70" s="12"/>
      <c r="D70" s="12"/>
      <c r="E70" s="12"/>
      <c r="F70" s="12"/>
    </row>
    <row r="71" spans="2:6" x14ac:dyDescent="0.15">
      <c r="B71" s="12"/>
      <c r="C71" s="12"/>
      <c r="D71" s="12"/>
      <c r="E71" s="12"/>
      <c r="F71" s="12"/>
    </row>
    <row r="72" spans="2:6" x14ac:dyDescent="0.15">
      <c r="B72" s="12"/>
      <c r="C72" s="12"/>
      <c r="D72" s="12"/>
      <c r="E72" s="12"/>
      <c r="F72" s="12"/>
    </row>
    <row r="73" spans="2:6" x14ac:dyDescent="0.15">
      <c r="B73" s="12"/>
      <c r="C73" s="12"/>
      <c r="D73" s="12"/>
      <c r="E73" s="12"/>
      <c r="F73" s="12"/>
    </row>
    <row r="74" spans="2:6" x14ac:dyDescent="0.15">
      <c r="B74" s="12"/>
      <c r="C74" s="12"/>
      <c r="D74" s="12"/>
      <c r="E74" s="12"/>
      <c r="F74" s="12"/>
    </row>
    <row r="75" spans="2:6" x14ac:dyDescent="0.15">
      <c r="B75" s="12"/>
      <c r="C75" s="12"/>
      <c r="D75" s="12"/>
      <c r="E75" s="12"/>
      <c r="F75" s="12"/>
    </row>
  </sheetData>
  <dataConsolidate/>
  <mergeCells count="12">
    <mergeCell ref="A1:S1"/>
    <mergeCell ref="A34:S34"/>
    <mergeCell ref="B4:B9"/>
    <mergeCell ref="B2:E2"/>
    <mergeCell ref="A49:S49"/>
    <mergeCell ref="F2:G2"/>
    <mergeCell ref="H2:I2"/>
    <mergeCell ref="J2:K2"/>
    <mergeCell ref="L2:M2"/>
    <mergeCell ref="N2:O2"/>
    <mergeCell ref="P2:Q2"/>
    <mergeCell ref="B10:B12"/>
  </mergeCells>
  <phoneticPr fontId="1" type="noConversion"/>
  <dataValidations count="4">
    <dataValidation type="list" allowBlank="1" showInputMessage="1" showErrorMessage="1" sqref="E4:E33">
      <formula1>"高,中,低"</formula1>
    </dataValidation>
    <dataValidation type="list" allowBlank="1" showInputMessage="1" showErrorMessage="1" sqref="R4:R33">
      <formula1>"可重用已有,将来产品级重用,将来公司级重用"</formula1>
    </dataValidation>
    <dataValidation type="list" allowBlank="1" showInputMessage="1" showErrorMessage="1" sqref="N4:N33 G4:H33 J4:J33 L4:L33 P4:P33">
      <formula1>"已完成,未完成,客户需求新增-已完成,客户需求新增-未完成,客户需求修改-已完成,客户需求修改-未完成,客户需求删除-已完成,客户需求删除-未完成"</formula1>
    </dataValidation>
    <dataValidation type="list" allowBlank="1" showInputMessage="1" showErrorMessage="1" sqref="O4:O33 I4:I33 K4:K33 M4:M33 Q4:Q33">
      <formula1>"已完成,未完成,需求规格新增-已完成,需求规格新增-未完成,需求规格修改-已完成,需求规格修改-未完成,需求规格删除-已完成,需求规格删除-未完成"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B1" workbookViewId="0">
      <pane xSplit="1" ySplit="3" topLeftCell="C4" activePane="bottomRight" state="frozen"/>
      <selection activeCell="B1" sqref="B1"/>
      <selection pane="topRight" activeCell="C1" sqref="C1"/>
      <selection pane="bottomLeft" activeCell="B4" sqref="B4"/>
      <selection pane="bottomRight" activeCell="C8" sqref="C8"/>
    </sheetView>
  </sheetViews>
  <sheetFormatPr defaultRowHeight="12" x14ac:dyDescent="0.15"/>
  <cols>
    <col min="1" max="1" width="2.875" style="12" customWidth="1"/>
    <col min="2" max="2" width="8.875" style="13" customWidth="1"/>
    <col min="3" max="3" width="53.5" style="13" customWidth="1"/>
    <col min="4" max="4" width="11.25" style="13" customWidth="1"/>
    <col min="5" max="5" width="6.375" style="13" customWidth="1"/>
    <col min="6" max="6" width="14.125" style="12" customWidth="1"/>
    <col min="7" max="7" width="13.75" style="12" customWidth="1"/>
    <col min="8" max="8" width="13.125" style="12" customWidth="1"/>
    <col min="9" max="9" width="13.375" style="12" customWidth="1"/>
    <col min="10" max="10" width="14" style="12" customWidth="1"/>
    <col min="11" max="11" width="11.125" style="12" customWidth="1"/>
    <col min="12" max="12" width="8.375" style="12" customWidth="1"/>
    <col min="13" max="16384" width="9" style="12"/>
  </cols>
  <sheetData>
    <row r="1" spans="1:12" ht="26.1" customHeight="1" x14ac:dyDescent="0.15">
      <c r="A1" s="46" t="s">
        <v>74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8"/>
    </row>
    <row r="2" spans="1:12" ht="56.25" customHeight="1" x14ac:dyDescent="0.15">
      <c r="A2" s="26" t="s">
        <v>44</v>
      </c>
      <c r="B2" s="53" t="s">
        <v>37</v>
      </c>
      <c r="C2" s="54"/>
      <c r="D2" s="54"/>
      <c r="E2" s="55"/>
      <c r="F2" s="44" t="s">
        <v>79</v>
      </c>
      <c r="G2" s="44" t="s">
        <v>80</v>
      </c>
      <c r="H2" s="44" t="s">
        <v>81</v>
      </c>
      <c r="I2" s="44" t="s">
        <v>82</v>
      </c>
      <c r="J2" s="44" t="s">
        <v>83</v>
      </c>
      <c r="K2" s="43" t="s">
        <v>84</v>
      </c>
      <c r="L2" s="25"/>
    </row>
    <row r="3" spans="1:12" s="13" customFormat="1" ht="37.5" customHeight="1" x14ac:dyDescent="0.15">
      <c r="A3" s="26" t="s">
        <v>10</v>
      </c>
      <c r="B3" s="27" t="s">
        <v>75</v>
      </c>
      <c r="C3" s="27" t="s">
        <v>76</v>
      </c>
      <c r="D3" s="27" t="s">
        <v>77</v>
      </c>
      <c r="E3" s="27" t="s">
        <v>78</v>
      </c>
      <c r="F3" s="27" t="s">
        <v>87</v>
      </c>
      <c r="G3" s="27" t="s">
        <v>85</v>
      </c>
      <c r="H3" s="27" t="s">
        <v>86</v>
      </c>
      <c r="I3" s="27" t="s">
        <v>88</v>
      </c>
      <c r="J3" s="27" t="s">
        <v>89</v>
      </c>
      <c r="K3" s="27" t="s">
        <v>90</v>
      </c>
      <c r="L3" s="28" t="s">
        <v>0</v>
      </c>
    </row>
    <row r="4" spans="1:12" s="8" customFormat="1" ht="39.75" customHeight="1" x14ac:dyDescent="0.15">
      <c r="A4" s="2">
        <f t="shared" ref="A4:A28" ca="1" si="0">IF(ISBLANK(C4),"-",COUNT(OFFSET(A$3,0,0,ROW()-ROW(A$3)))+1)</f>
        <v>1</v>
      </c>
      <c r="B4" s="52" t="s">
        <v>111</v>
      </c>
      <c r="C4" s="42" t="s">
        <v>106</v>
      </c>
      <c r="D4" s="4" t="s">
        <v>101</v>
      </c>
      <c r="E4" s="5" t="s">
        <v>1</v>
      </c>
      <c r="F4" s="24" t="s">
        <v>99</v>
      </c>
      <c r="G4" s="24" t="s">
        <v>99</v>
      </c>
      <c r="H4" s="24" t="s">
        <v>99</v>
      </c>
      <c r="I4" s="24" t="s">
        <v>99</v>
      </c>
      <c r="J4" s="24" t="s">
        <v>99</v>
      </c>
      <c r="K4" s="6" t="s">
        <v>99</v>
      </c>
      <c r="L4" s="7"/>
    </row>
    <row r="5" spans="1:12" s="8" customFormat="1" ht="40.5" customHeight="1" x14ac:dyDescent="0.15">
      <c r="A5" s="2">
        <f t="shared" ca="1" si="0"/>
        <v>2</v>
      </c>
      <c r="B5" s="52"/>
      <c r="C5" s="42" t="s">
        <v>107</v>
      </c>
      <c r="D5" s="4" t="s">
        <v>102</v>
      </c>
      <c r="E5" s="5" t="s">
        <v>1</v>
      </c>
      <c r="F5" s="24" t="s">
        <v>99</v>
      </c>
      <c r="G5" s="24" t="s">
        <v>99</v>
      </c>
      <c r="H5" s="24" t="s">
        <v>99</v>
      </c>
      <c r="I5" s="24" t="s">
        <v>99</v>
      </c>
      <c r="J5" s="24" t="s">
        <v>99</v>
      </c>
      <c r="K5" s="6" t="s">
        <v>99</v>
      </c>
      <c r="L5" s="7"/>
    </row>
    <row r="6" spans="1:12" s="8" customFormat="1" ht="52.5" customHeight="1" x14ac:dyDescent="0.15">
      <c r="A6" s="2"/>
      <c r="B6" s="52"/>
      <c r="C6" s="42" t="s">
        <v>108</v>
      </c>
      <c r="D6" s="4" t="s">
        <v>103</v>
      </c>
      <c r="E6" s="5" t="s">
        <v>1</v>
      </c>
      <c r="F6" s="24" t="s">
        <v>99</v>
      </c>
      <c r="G6" s="24" t="s">
        <v>99</v>
      </c>
      <c r="H6" s="24" t="s">
        <v>99</v>
      </c>
      <c r="I6" s="24" t="s">
        <v>99</v>
      </c>
      <c r="J6" s="24" t="s">
        <v>99</v>
      </c>
      <c r="K6" s="6" t="s">
        <v>99</v>
      </c>
      <c r="L6" s="7"/>
    </row>
    <row r="7" spans="1:12" s="8" customFormat="1" ht="39.75" customHeight="1" x14ac:dyDescent="0.15">
      <c r="A7" s="2"/>
      <c r="B7" s="52"/>
      <c r="C7" s="42" t="s">
        <v>109</v>
      </c>
      <c r="D7" s="4" t="s">
        <v>104</v>
      </c>
      <c r="E7" s="5" t="s">
        <v>1</v>
      </c>
      <c r="F7" s="24" t="s">
        <v>99</v>
      </c>
      <c r="G7" s="24" t="s">
        <v>99</v>
      </c>
      <c r="H7" s="24" t="s">
        <v>99</v>
      </c>
      <c r="I7" s="24" t="s">
        <v>99</v>
      </c>
      <c r="J7" s="24" t="s">
        <v>99</v>
      </c>
      <c r="K7" s="6" t="s">
        <v>99</v>
      </c>
      <c r="L7" s="7"/>
    </row>
    <row r="8" spans="1:12" s="8" customFormat="1" ht="76.5" customHeight="1" x14ac:dyDescent="0.15">
      <c r="A8" s="2">
        <f t="shared" ca="1" si="0"/>
        <v>3</v>
      </c>
      <c r="B8" s="52"/>
      <c r="C8" s="42" t="s">
        <v>110</v>
      </c>
      <c r="D8" s="4" t="s">
        <v>105</v>
      </c>
      <c r="E8" s="5" t="s">
        <v>1</v>
      </c>
      <c r="F8" s="24" t="s">
        <v>99</v>
      </c>
      <c r="G8" s="24" t="s">
        <v>99</v>
      </c>
      <c r="H8" s="24" t="s">
        <v>99</v>
      </c>
      <c r="I8" s="24" t="s">
        <v>99</v>
      </c>
      <c r="J8" s="24" t="s">
        <v>99</v>
      </c>
      <c r="K8" s="6" t="s">
        <v>99</v>
      </c>
      <c r="L8" s="7"/>
    </row>
    <row r="9" spans="1:12" s="8" customFormat="1" ht="27.75" customHeight="1" x14ac:dyDescent="0.15">
      <c r="A9" s="1">
        <f t="shared" ca="1" si="0"/>
        <v>4</v>
      </c>
      <c r="B9" s="6" t="s">
        <v>115</v>
      </c>
      <c r="C9" s="42" t="s">
        <v>112</v>
      </c>
      <c r="D9" s="4" t="s">
        <v>121</v>
      </c>
      <c r="E9" s="5" t="s">
        <v>1</v>
      </c>
      <c r="F9" s="24" t="s">
        <v>99</v>
      </c>
      <c r="G9" s="24" t="s">
        <v>99</v>
      </c>
      <c r="H9" s="24" t="s">
        <v>99</v>
      </c>
      <c r="I9" s="24" t="s">
        <v>100</v>
      </c>
      <c r="J9" s="24" t="s">
        <v>100</v>
      </c>
      <c r="K9" s="6" t="s">
        <v>100</v>
      </c>
      <c r="L9" s="7"/>
    </row>
    <row r="10" spans="1:12" s="8" customFormat="1" ht="45" customHeight="1" x14ac:dyDescent="0.15">
      <c r="A10" s="1">
        <f t="shared" ca="1" si="0"/>
        <v>5</v>
      </c>
      <c r="B10" s="6" t="s">
        <v>114</v>
      </c>
      <c r="C10" s="45" t="s">
        <v>113</v>
      </c>
      <c r="D10" s="4" t="s">
        <v>122</v>
      </c>
      <c r="E10" s="5" t="s">
        <v>1</v>
      </c>
      <c r="F10" s="24" t="s">
        <v>99</v>
      </c>
      <c r="G10" s="24" t="s">
        <v>99</v>
      </c>
      <c r="H10" s="24" t="s">
        <v>100</v>
      </c>
      <c r="I10" s="24" t="s">
        <v>100</v>
      </c>
      <c r="J10" s="24" t="s">
        <v>100</v>
      </c>
      <c r="K10" s="6" t="s">
        <v>100</v>
      </c>
      <c r="L10" s="7"/>
    </row>
    <row r="11" spans="1:12" s="8" customFormat="1" ht="27.75" customHeight="1" x14ac:dyDescent="0.15">
      <c r="A11" s="1">
        <f t="shared" ca="1" si="0"/>
        <v>6</v>
      </c>
      <c r="B11" s="63" t="s">
        <v>116</v>
      </c>
      <c r="C11" s="45" t="s">
        <v>117</v>
      </c>
      <c r="D11" s="4" t="s">
        <v>123</v>
      </c>
      <c r="E11" s="5" t="s">
        <v>1</v>
      </c>
      <c r="F11" s="24" t="s">
        <v>99</v>
      </c>
      <c r="G11" s="24" t="s">
        <v>99</v>
      </c>
      <c r="H11" s="24" t="s">
        <v>100</v>
      </c>
      <c r="I11" s="24" t="s">
        <v>100</v>
      </c>
      <c r="J11" s="24" t="s">
        <v>100</v>
      </c>
      <c r="K11" s="6" t="s">
        <v>100</v>
      </c>
      <c r="L11" s="7"/>
    </row>
    <row r="12" spans="1:12" s="8" customFormat="1" ht="27.75" customHeight="1" x14ac:dyDescent="0.15">
      <c r="A12" s="1">
        <f t="shared" ca="1" si="0"/>
        <v>7</v>
      </c>
      <c r="B12" s="63"/>
      <c r="C12" s="45" t="s">
        <v>118</v>
      </c>
      <c r="D12" s="4" t="s">
        <v>124</v>
      </c>
      <c r="E12" s="5" t="s">
        <v>1</v>
      </c>
      <c r="F12" s="24" t="s">
        <v>99</v>
      </c>
      <c r="G12" s="24" t="s">
        <v>99</v>
      </c>
      <c r="H12" s="24" t="s">
        <v>100</v>
      </c>
      <c r="I12" s="24" t="s">
        <v>100</v>
      </c>
      <c r="J12" s="24" t="s">
        <v>100</v>
      </c>
      <c r="K12" s="6" t="s">
        <v>100</v>
      </c>
      <c r="L12" s="7"/>
    </row>
    <row r="13" spans="1:12" s="8" customFormat="1" ht="27.75" customHeight="1" x14ac:dyDescent="0.15">
      <c r="A13" s="1">
        <f t="shared" ca="1" si="0"/>
        <v>8</v>
      </c>
      <c r="B13" s="6" t="s">
        <v>119</v>
      </c>
      <c r="C13" s="45" t="s">
        <v>120</v>
      </c>
      <c r="D13" s="10"/>
      <c r="E13" s="16"/>
      <c r="F13" s="24"/>
      <c r="G13" s="24"/>
      <c r="H13" s="24"/>
      <c r="I13" s="24"/>
      <c r="J13" s="24"/>
      <c r="K13" s="6"/>
      <c r="L13" s="7"/>
    </row>
    <row r="14" spans="1:12" s="8" customFormat="1" ht="27.75" customHeight="1" x14ac:dyDescent="0.15">
      <c r="A14" s="1" t="str">
        <f t="shared" ca="1" si="0"/>
        <v>-</v>
      </c>
      <c r="B14" s="10"/>
      <c r="C14" s="10"/>
      <c r="D14" s="10"/>
      <c r="E14" s="16"/>
      <c r="F14" s="24"/>
      <c r="G14" s="24"/>
      <c r="H14" s="24"/>
      <c r="I14" s="24"/>
      <c r="J14" s="24"/>
      <c r="K14" s="6"/>
      <c r="L14" s="7"/>
    </row>
    <row r="15" spans="1:12" s="8" customFormat="1" ht="27.75" customHeight="1" x14ac:dyDescent="0.15">
      <c r="A15" s="1" t="str">
        <f t="shared" ca="1" si="0"/>
        <v>-</v>
      </c>
      <c r="B15" s="10"/>
      <c r="C15" s="10"/>
      <c r="D15" s="10"/>
      <c r="E15" s="16"/>
      <c r="F15" s="24"/>
      <c r="G15" s="24"/>
      <c r="H15" s="24"/>
      <c r="I15" s="24"/>
      <c r="J15" s="24"/>
      <c r="K15" s="6"/>
      <c r="L15" s="7"/>
    </row>
    <row r="16" spans="1:12" s="8" customFormat="1" ht="27.75" customHeight="1" x14ac:dyDescent="0.15">
      <c r="A16" s="1" t="str">
        <f t="shared" ca="1" si="0"/>
        <v>-</v>
      </c>
      <c r="B16" s="11"/>
      <c r="C16" s="11"/>
      <c r="D16" s="11"/>
      <c r="E16" s="16"/>
      <c r="F16" s="24"/>
      <c r="G16" s="24"/>
      <c r="H16" s="24"/>
      <c r="I16" s="24"/>
      <c r="J16" s="24"/>
      <c r="K16" s="6"/>
      <c r="L16" s="7"/>
    </row>
    <row r="17" spans="1:12" s="8" customFormat="1" ht="27.75" customHeight="1" x14ac:dyDescent="0.15">
      <c r="A17" s="1" t="str">
        <f t="shared" ca="1" si="0"/>
        <v>-</v>
      </c>
      <c r="B17" s="11"/>
      <c r="C17" s="11"/>
      <c r="D17" s="11"/>
      <c r="E17" s="16"/>
      <c r="F17" s="24"/>
      <c r="G17" s="24"/>
      <c r="H17" s="24"/>
      <c r="I17" s="24"/>
      <c r="J17" s="24"/>
      <c r="K17" s="6"/>
      <c r="L17" s="7"/>
    </row>
    <row r="18" spans="1:12" s="8" customFormat="1" ht="27.75" customHeight="1" x14ac:dyDescent="0.15">
      <c r="A18" s="1" t="str">
        <f t="shared" ca="1" si="0"/>
        <v>-</v>
      </c>
      <c r="B18" s="11"/>
      <c r="C18" s="11"/>
      <c r="D18" s="11"/>
      <c r="E18" s="16"/>
      <c r="F18" s="24"/>
      <c r="G18" s="24"/>
      <c r="H18" s="24"/>
      <c r="I18" s="24"/>
      <c r="J18" s="24"/>
      <c r="K18" s="6"/>
      <c r="L18" s="7"/>
    </row>
    <row r="19" spans="1:12" s="8" customFormat="1" ht="27.75" customHeight="1" x14ac:dyDescent="0.15">
      <c r="A19" s="1" t="str">
        <f t="shared" ca="1" si="0"/>
        <v>-</v>
      </c>
      <c r="B19" s="11"/>
      <c r="C19" s="11"/>
      <c r="D19" s="11"/>
      <c r="E19" s="16"/>
      <c r="F19" s="24"/>
      <c r="G19" s="24"/>
      <c r="H19" s="24"/>
      <c r="I19" s="24"/>
      <c r="J19" s="24"/>
      <c r="K19" s="6"/>
      <c r="L19" s="7"/>
    </row>
    <row r="20" spans="1:12" s="8" customFormat="1" ht="20.100000000000001" customHeight="1" x14ac:dyDescent="0.15">
      <c r="A20" s="49" t="s">
        <v>55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1"/>
    </row>
    <row r="21" spans="1:12" s="18" customFormat="1" ht="20.100000000000001" customHeight="1" x14ac:dyDescent="0.15">
      <c r="A21" s="39" t="str">
        <f ca="1">IF(ISBLANK(C21),"-",COUNT(OFFSET(A$3,0,0,ROW()-ROW(A$3)))+1)</f>
        <v>-</v>
      </c>
      <c r="B21" s="40" t="s">
        <v>91</v>
      </c>
      <c r="C21" s="31"/>
      <c r="D21" s="31"/>
      <c r="E21" s="31"/>
      <c r="F21" s="38">
        <f t="shared" ref="F21:K21" si="1">COUNTIF(F4:F19,"原需求已完成")</f>
        <v>9</v>
      </c>
      <c r="G21" s="38">
        <f t="shared" si="1"/>
        <v>9</v>
      </c>
      <c r="H21" s="38">
        <f t="shared" si="1"/>
        <v>6</v>
      </c>
      <c r="I21" s="38">
        <f t="shared" si="1"/>
        <v>5</v>
      </c>
      <c r="J21" s="38">
        <f t="shared" si="1"/>
        <v>5</v>
      </c>
      <c r="K21" s="38">
        <f t="shared" si="1"/>
        <v>5</v>
      </c>
      <c r="L21" s="33"/>
    </row>
    <row r="22" spans="1:12" s="21" customFormat="1" ht="20.100000000000001" customHeight="1" x14ac:dyDescent="0.2">
      <c r="A22" s="39" t="str">
        <f t="shared" ca="1" si="0"/>
        <v>-</v>
      </c>
      <c r="B22" s="40" t="s">
        <v>92</v>
      </c>
      <c r="C22" s="32"/>
      <c r="D22" s="32"/>
      <c r="E22" s="32"/>
      <c r="F22" s="37">
        <f t="shared" ref="F22:K22" si="2">COUNTIF(F4:F19,"原需求未完成")</f>
        <v>0</v>
      </c>
      <c r="G22" s="37">
        <f t="shared" si="2"/>
        <v>0</v>
      </c>
      <c r="H22" s="37">
        <f t="shared" si="2"/>
        <v>0</v>
      </c>
      <c r="I22" s="37">
        <f t="shared" si="2"/>
        <v>0</v>
      </c>
      <c r="J22" s="37">
        <f t="shared" si="2"/>
        <v>0</v>
      </c>
      <c r="K22" s="37">
        <f t="shared" si="2"/>
        <v>0</v>
      </c>
      <c r="L22" s="34"/>
    </row>
    <row r="23" spans="1:12" s="21" customFormat="1" ht="21.95" customHeight="1" x14ac:dyDescent="0.2">
      <c r="A23" s="35" t="str">
        <f t="shared" ca="1" si="0"/>
        <v>-</v>
      </c>
      <c r="B23" s="36" t="s">
        <v>93</v>
      </c>
      <c r="C23" s="33"/>
      <c r="D23" s="33"/>
      <c r="E23" s="33"/>
      <c r="F23" s="41">
        <f t="shared" ref="F23:K23" si="3">COUNTIF(F4:F19,"需求新增-已完成")</f>
        <v>0</v>
      </c>
      <c r="G23" s="41">
        <f t="shared" si="3"/>
        <v>0</v>
      </c>
      <c r="H23" s="41">
        <f t="shared" si="3"/>
        <v>0</v>
      </c>
      <c r="I23" s="41">
        <f t="shared" si="3"/>
        <v>0</v>
      </c>
      <c r="J23" s="41">
        <f t="shared" si="3"/>
        <v>0</v>
      </c>
      <c r="K23" s="41">
        <f t="shared" si="3"/>
        <v>0</v>
      </c>
      <c r="L23" s="32"/>
    </row>
    <row r="24" spans="1:12" s="21" customFormat="1" ht="21.95" customHeight="1" x14ac:dyDescent="0.2">
      <c r="A24" s="35" t="str">
        <f t="shared" ca="1" si="0"/>
        <v>-</v>
      </c>
      <c r="B24" s="36" t="s">
        <v>94</v>
      </c>
      <c r="C24" s="34"/>
      <c r="D24" s="34"/>
      <c r="E24" s="34"/>
      <c r="F24" s="41">
        <f t="shared" ref="F24:K24" si="4">COUNTIF(F4:F19,"需求新增-未完成")</f>
        <v>0</v>
      </c>
      <c r="G24" s="41">
        <f t="shared" si="4"/>
        <v>0</v>
      </c>
      <c r="H24" s="41">
        <f t="shared" si="4"/>
        <v>0</v>
      </c>
      <c r="I24" s="41">
        <f t="shared" si="4"/>
        <v>0</v>
      </c>
      <c r="J24" s="41">
        <f t="shared" si="4"/>
        <v>0</v>
      </c>
      <c r="K24" s="41">
        <f t="shared" si="4"/>
        <v>0</v>
      </c>
      <c r="L24" s="33"/>
    </row>
    <row r="25" spans="1:12" s="21" customFormat="1" ht="21.95" customHeight="1" x14ac:dyDescent="0.2">
      <c r="A25" s="35" t="str">
        <f t="shared" ca="1" si="0"/>
        <v>-</v>
      </c>
      <c r="B25" s="36" t="s">
        <v>95</v>
      </c>
      <c r="C25" s="32"/>
      <c r="D25" s="32"/>
      <c r="E25" s="32"/>
      <c r="F25" s="41">
        <f t="shared" ref="F25:K25" si="5">COUNTIF(F4:F19,"需求修改-已完成")</f>
        <v>0</v>
      </c>
      <c r="G25" s="41">
        <f t="shared" si="5"/>
        <v>0</v>
      </c>
      <c r="H25" s="41">
        <f t="shared" si="5"/>
        <v>3</v>
      </c>
      <c r="I25" s="41">
        <f t="shared" si="5"/>
        <v>4</v>
      </c>
      <c r="J25" s="41">
        <f t="shared" si="5"/>
        <v>4</v>
      </c>
      <c r="K25" s="41">
        <f t="shared" si="5"/>
        <v>4</v>
      </c>
      <c r="L25" s="34"/>
    </row>
    <row r="26" spans="1:12" s="21" customFormat="1" ht="21.95" customHeight="1" x14ac:dyDescent="0.2">
      <c r="A26" s="35" t="str">
        <f t="shared" ca="1" si="0"/>
        <v>-</v>
      </c>
      <c r="B26" s="36" t="s">
        <v>97</v>
      </c>
      <c r="C26" s="33"/>
      <c r="D26" s="33"/>
      <c r="E26" s="33"/>
      <c r="F26" s="41">
        <f t="shared" ref="F26:K26" si="6">COUNTIF(F4:F19,"需求修改-未完成")</f>
        <v>0</v>
      </c>
      <c r="G26" s="41">
        <f t="shared" si="6"/>
        <v>0</v>
      </c>
      <c r="H26" s="41">
        <f t="shared" si="6"/>
        <v>0</v>
      </c>
      <c r="I26" s="41">
        <f t="shared" si="6"/>
        <v>0</v>
      </c>
      <c r="J26" s="41">
        <f t="shared" si="6"/>
        <v>0</v>
      </c>
      <c r="K26" s="41">
        <f t="shared" si="6"/>
        <v>0</v>
      </c>
      <c r="L26" s="32"/>
    </row>
    <row r="27" spans="1:12" s="21" customFormat="1" ht="21.95" customHeight="1" x14ac:dyDescent="0.2">
      <c r="A27" s="35" t="str">
        <f t="shared" ca="1" si="0"/>
        <v>-</v>
      </c>
      <c r="B27" s="36" t="s">
        <v>96</v>
      </c>
      <c r="C27" s="34"/>
      <c r="D27" s="34"/>
      <c r="E27" s="34"/>
      <c r="F27" s="41">
        <f t="shared" ref="F27:K27" si="7">COUNTIF(F4:F19,"需求删除-已完成")</f>
        <v>0</v>
      </c>
      <c r="G27" s="41">
        <f t="shared" si="7"/>
        <v>0</v>
      </c>
      <c r="H27" s="41">
        <f t="shared" si="7"/>
        <v>0</v>
      </c>
      <c r="I27" s="41">
        <f t="shared" si="7"/>
        <v>0</v>
      </c>
      <c r="J27" s="41">
        <f t="shared" si="7"/>
        <v>0</v>
      </c>
      <c r="K27" s="41">
        <f t="shared" si="7"/>
        <v>0</v>
      </c>
      <c r="L27" s="33"/>
    </row>
    <row r="28" spans="1:12" s="21" customFormat="1" ht="21.95" customHeight="1" x14ac:dyDescent="0.2">
      <c r="A28" s="35" t="str">
        <f t="shared" ca="1" si="0"/>
        <v>-</v>
      </c>
      <c r="B28" s="36" t="s">
        <v>98</v>
      </c>
      <c r="C28" s="32"/>
      <c r="D28" s="32"/>
      <c r="E28" s="32"/>
      <c r="F28" s="41">
        <f t="shared" ref="F28:K28" si="8">COUNTIF(F9:F24,"需求删除-未完成")</f>
        <v>0</v>
      </c>
      <c r="G28" s="41">
        <f t="shared" si="8"/>
        <v>0</v>
      </c>
      <c r="H28" s="41">
        <f t="shared" si="8"/>
        <v>0</v>
      </c>
      <c r="I28" s="41">
        <f t="shared" si="8"/>
        <v>0</v>
      </c>
      <c r="J28" s="41">
        <f t="shared" si="8"/>
        <v>0</v>
      </c>
      <c r="K28" s="41">
        <f t="shared" si="8"/>
        <v>0</v>
      </c>
      <c r="L28" s="34"/>
    </row>
    <row r="29" spans="1:12" ht="22.5" customHeight="1" x14ac:dyDescent="0.15">
      <c r="A29" s="5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</row>
    <row r="30" spans="1:12" x14ac:dyDescent="0.15">
      <c r="B30" s="12"/>
      <c r="C30" s="12"/>
      <c r="D30" s="12"/>
      <c r="E30" s="12"/>
    </row>
    <row r="31" spans="1:12" x14ac:dyDescent="0.15">
      <c r="B31" s="12"/>
      <c r="C31" s="12"/>
      <c r="D31" s="12"/>
      <c r="E31" s="12"/>
    </row>
    <row r="32" spans="1:12" x14ac:dyDescent="0.15">
      <c r="B32" s="12"/>
      <c r="C32" s="12"/>
      <c r="D32" s="12"/>
      <c r="E32" s="12"/>
    </row>
    <row r="33" spans="2:5" x14ac:dyDescent="0.15">
      <c r="B33" s="12"/>
      <c r="C33" s="12"/>
      <c r="D33" s="12"/>
      <c r="E33" s="12"/>
    </row>
    <row r="34" spans="2:5" x14ac:dyDescent="0.15">
      <c r="B34" s="12"/>
      <c r="C34" s="12"/>
      <c r="D34" s="12"/>
      <c r="E34" s="12"/>
    </row>
    <row r="35" spans="2:5" x14ac:dyDescent="0.15">
      <c r="B35" s="12"/>
      <c r="C35" s="12"/>
      <c r="D35" s="12"/>
      <c r="E35" s="12"/>
    </row>
    <row r="36" spans="2:5" x14ac:dyDescent="0.15">
      <c r="B36" s="12"/>
      <c r="C36" s="12"/>
      <c r="D36" s="12"/>
      <c r="E36" s="12"/>
    </row>
    <row r="37" spans="2:5" x14ac:dyDescent="0.15">
      <c r="B37" s="12"/>
      <c r="C37" s="12"/>
      <c r="D37" s="12"/>
      <c r="E37" s="12"/>
    </row>
    <row r="38" spans="2:5" x14ac:dyDescent="0.15">
      <c r="B38" s="12"/>
      <c r="C38" s="12"/>
      <c r="D38" s="12"/>
      <c r="E38" s="12"/>
    </row>
    <row r="39" spans="2:5" x14ac:dyDescent="0.15">
      <c r="B39" s="12"/>
      <c r="C39" s="12"/>
      <c r="D39" s="12"/>
      <c r="E39" s="12"/>
    </row>
    <row r="40" spans="2:5" x14ac:dyDescent="0.15">
      <c r="B40" s="12"/>
      <c r="C40" s="12"/>
      <c r="D40" s="12"/>
      <c r="E40" s="12"/>
    </row>
    <row r="41" spans="2:5" x14ac:dyDescent="0.15">
      <c r="B41" s="12"/>
      <c r="C41" s="12"/>
      <c r="D41" s="12"/>
      <c r="E41" s="12"/>
    </row>
    <row r="42" spans="2:5" x14ac:dyDescent="0.15">
      <c r="B42" s="12"/>
      <c r="C42" s="12"/>
      <c r="D42" s="12"/>
      <c r="E42" s="12"/>
    </row>
    <row r="43" spans="2:5" x14ac:dyDescent="0.15">
      <c r="B43" s="12"/>
      <c r="C43" s="12"/>
      <c r="D43" s="12"/>
      <c r="E43" s="12"/>
    </row>
    <row r="44" spans="2:5" x14ac:dyDescent="0.15">
      <c r="B44" s="12"/>
      <c r="C44" s="12"/>
      <c r="D44" s="12"/>
      <c r="E44" s="12"/>
    </row>
    <row r="45" spans="2:5" x14ac:dyDescent="0.15">
      <c r="B45" s="12"/>
      <c r="C45" s="12"/>
      <c r="D45" s="12"/>
      <c r="E45" s="12"/>
    </row>
    <row r="46" spans="2:5" x14ac:dyDescent="0.15">
      <c r="B46" s="12"/>
      <c r="C46" s="12"/>
      <c r="D46" s="12"/>
      <c r="E46" s="12"/>
    </row>
    <row r="47" spans="2:5" x14ac:dyDescent="0.15">
      <c r="B47" s="12"/>
      <c r="C47" s="12"/>
      <c r="D47" s="12"/>
      <c r="E47" s="12"/>
    </row>
    <row r="48" spans="2:5" x14ac:dyDescent="0.15">
      <c r="B48" s="12"/>
      <c r="C48" s="12"/>
      <c r="D48" s="12"/>
      <c r="E48" s="12"/>
    </row>
    <row r="49" spans="2:5" x14ac:dyDescent="0.15">
      <c r="B49" s="12"/>
      <c r="C49" s="12"/>
      <c r="D49" s="12"/>
      <c r="E49" s="12"/>
    </row>
    <row r="50" spans="2:5" x14ac:dyDescent="0.15">
      <c r="B50" s="12"/>
      <c r="C50" s="12"/>
      <c r="D50" s="12"/>
      <c r="E50" s="12"/>
    </row>
    <row r="51" spans="2:5" x14ac:dyDescent="0.15">
      <c r="B51" s="12"/>
      <c r="C51" s="12"/>
      <c r="D51" s="12"/>
      <c r="E51" s="12"/>
    </row>
    <row r="52" spans="2:5" x14ac:dyDescent="0.15">
      <c r="B52" s="12"/>
      <c r="C52" s="12"/>
      <c r="D52" s="12"/>
      <c r="E52" s="12"/>
    </row>
    <row r="53" spans="2:5" x14ac:dyDescent="0.15">
      <c r="B53" s="12"/>
      <c r="C53" s="12"/>
      <c r="D53" s="12"/>
      <c r="E53" s="12"/>
    </row>
    <row r="54" spans="2:5" x14ac:dyDescent="0.15">
      <c r="B54" s="12"/>
      <c r="C54" s="12"/>
      <c r="D54" s="12"/>
      <c r="E54" s="12"/>
    </row>
    <row r="55" spans="2:5" x14ac:dyDescent="0.15">
      <c r="B55" s="12"/>
      <c r="C55" s="12"/>
      <c r="D55" s="12"/>
      <c r="E55" s="12"/>
    </row>
  </sheetData>
  <mergeCells count="6">
    <mergeCell ref="B4:B8"/>
    <mergeCell ref="A20:L20"/>
    <mergeCell ref="A29:L29"/>
    <mergeCell ref="A1:L1"/>
    <mergeCell ref="B2:E2"/>
    <mergeCell ref="B11:B12"/>
  </mergeCells>
  <phoneticPr fontId="14" type="noConversion"/>
  <dataValidations count="2">
    <dataValidation type="list" allowBlank="1" showInputMessage="1" showErrorMessage="1" sqref="E4:E19">
      <formula1>"高,中,低"</formula1>
    </dataValidation>
    <dataValidation type="list" allowBlank="1" showInputMessage="1" showErrorMessage="1" sqref="F4:K19">
      <formula1>"原需求已完成,原需求未完成,需求新增-已完成,需求新增-未完成,需求修改-已完成,需求修改-未完成,需求删除-已完成,需求删除-未完成"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1. 功能性需求状态跟踪表</vt:lpstr>
      <vt:lpstr>2. 非功能性需求跟踪表</vt:lpstr>
    </vt:vector>
  </TitlesOfParts>
  <Company>comtop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gta</cp:lastModifiedBy>
  <dcterms:created xsi:type="dcterms:W3CDTF">2003-11-04T02:28:05Z</dcterms:created>
  <dcterms:modified xsi:type="dcterms:W3CDTF">2015-12-28T09:40:24Z</dcterms:modified>
</cp:coreProperties>
</file>