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3150" windowWidth="15600" windowHeight="5445" activeTab="1"/>
  </bookViews>
  <sheets>
    <sheet name="量级估算" sheetId="1" r:id="rId1"/>
    <sheet name="项目总体评估" sheetId="12" r:id="rId2"/>
    <sheet name="样章开发_工作量评估" sheetId="4" r:id="rId3"/>
    <sheet name="需求分析_工作量评估" sheetId="3" r:id="rId4"/>
    <sheet name="动画制作_工作量评估" sheetId="5" r:id="rId5"/>
    <sheet name="视频制作_工作量评估" sheetId="6" r:id="rId6"/>
    <sheet name="PPT课件制作_工作量评估" sheetId="7" r:id="rId7"/>
    <sheet name="其他需求制作_工作量评估" sheetId="8" r:id="rId8"/>
    <sheet name="测试_工作量评估" sheetId="9" r:id="rId9"/>
    <sheet name="附录-节假日" sheetId="11" r:id="rId10"/>
  </sheets>
  <externalReferences>
    <externalReference r:id="rId11"/>
  </externalReferences>
  <definedNames>
    <definedName name="复杂度">#REF!</definedName>
    <definedName name="问题跟踪">[1]选项列表!#REF!</definedName>
    <definedName name="问题状态">[1]选项列表!#REF!</definedName>
  </definedNames>
  <calcPr calcId="152511"/>
</workbook>
</file>

<file path=xl/calcChain.xml><?xml version="1.0" encoding="utf-8"?>
<calcChain xmlns="http://schemas.openxmlformats.org/spreadsheetml/2006/main">
  <c r="I50" i="12" l="1"/>
  <c r="I49" i="12"/>
  <c r="E6" i="1"/>
  <c r="I34" i="12" l="1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33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34" i="12"/>
  <c r="G35" i="12"/>
  <c r="G36" i="12"/>
  <c r="G37" i="12"/>
  <c r="G38" i="12"/>
  <c r="G33" i="12"/>
  <c r="E7" i="1" l="1"/>
  <c r="E8" i="1"/>
  <c r="E9" i="1"/>
  <c r="E10" i="1"/>
  <c r="E11" i="1"/>
  <c r="E12" i="1"/>
  <c r="H50" i="12"/>
  <c r="H49" i="12"/>
  <c r="G5" i="4" l="1"/>
  <c r="I14" i="4" l="1"/>
  <c r="E8" i="12"/>
  <c r="E35" i="12" s="1"/>
  <c r="I11" i="4"/>
  <c r="E7" i="12" s="1"/>
  <c r="E34" i="12" s="1"/>
  <c r="I5" i="4"/>
  <c r="E6" i="12" s="1"/>
  <c r="G19" i="4"/>
  <c r="G20" i="4"/>
  <c r="G18" i="4"/>
  <c r="G14" i="4"/>
  <c r="G11" i="4"/>
  <c r="E17" i="12"/>
  <c r="E44" i="12" s="1"/>
  <c r="I12" i="8"/>
  <c r="E18" i="12" s="1"/>
  <c r="E45" i="12" s="1"/>
  <c r="I9" i="8"/>
  <c r="I6" i="8"/>
  <c r="E16" i="12" s="1"/>
  <c r="E43" i="12" s="1"/>
  <c r="G13" i="5"/>
  <c r="G18" i="5"/>
  <c r="G8" i="5"/>
  <c r="C58" i="12"/>
  <c r="E58" i="12" s="1"/>
  <c r="G12" i="8"/>
  <c r="G9" i="8"/>
  <c r="F15" i="8"/>
  <c r="G6" i="8"/>
  <c r="I18" i="4"/>
  <c r="E9" i="12" s="1"/>
  <c r="E36" i="12" s="1"/>
  <c r="I19" i="4"/>
  <c r="E10" i="12" s="1"/>
  <c r="E37" i="12" s="1"/>
  <c r="I20" i="4"/>
  <c r="E11" i="12"/>
  <c r="E38" i="12" s="1"/>
  <c r="E4" i="1"/>
  <c r="I11" i="5"/>
  <c r="I12" i="5"/>
  <c r="I13" i="5"/>
  <c r="I14" i="5"/>
  <c r="I15" i="5"/>
  <c r="I16" i="5"/>
  <c r="I17" i="5"/>
  <c r="I18" i="5"/>
  <c r="I19" i="5"/>
  <c r="I20" i="5"/>
  <c r="I21" i="5"/>
  <c r="I22" i="5"/>
  <c r="B4" i="1"/>
  <c r="G10" i="9"/>
  <c r="G11" i="9"/>
  <c r="I10" i="9"/>
  <c r="I11" i="9"/>
  <c r="G5" i="7"/>
  <c r="I6" i="9"/>
  <c r="I7" i="9"/>
  <c r="I8" i="9"/>
  <c r="I9" i="9"/>
  <c r="G5" i="9"/>
  <c r="G9" i="9"/>
  <c r="G8" i="9"/>
  <c r="I6" i="7"/>
  <c r="I7" i="7"/>
  <c r="I8" i="7"/>
  <c r="I9" i="7"/>
  <c r="I10" i="7"/>
  <c r="I11" i="7"/>
  <c r="I12" i="7"/>
  <c r="I13" i="7"/>
  <c r="I14" i="7"/>
  <c r="I15" i="7"/>
  <c r="G13" i="7"/>
  <c r="G10" i="7"/>
  <c r="G8" i="7"/>
  <c r="I6" i="6"/>
  <c r="I7" i="6"/>
  <c r="I8" i="6"/>
  <c r="I9" i="6"/>
  <c r="I10" i="6"/>
  <c r="I11" i="6"/>
  <c r="I12" i="6"/>
  <c r="I13" i="6"/>
  <c r="I14" i="6"/>
  <c r="I15" i="6"/>
  <c r="I16" i="6"/>
  <c r="G13" i="6"/>
  <c r="G9" i="6"/>
  <c r="G5" i="6"/>
  <c r="G7" i="5"/>
  <c r="G6" i="5"/>
  <c r="G5" i="5"/>
  <c r="I6" i="5"/>
  <c r="I7" i="5"/>
  <c r="I8" i="5"/>
  <c r="I9" i="5"/>
  <c r="I10" i="5"/>
  <c r="F23" i="9"/>
  <c r="I5" i="9"/>
  <c r="I23" i="9"/>
  <c r="E19" i="12" s="1"/>
  <c r="E46" i="12" s="1"/>
  <c r="F16" i="7"/>
  <c r="I5" i="7"/>
  <c r="I16" i="7" s="1"/>
  <c r="E15" i="12" s="1"/>
  <c r="E42" i="12" s="1"/>
  <c r="F17" i="6"/>
  <c r="I5" i="6"/>
  <c r="I17" i="6"/>
  <c r="E14" i="12" s="1"/>
  <c r="E41" i="12" s="1"/>
  <c r="F23" i="5"/>
  <c r="I5" i="5"/>
  <c r="I23" i="5" s="1"/>
  <c r="E13" i="12" s="1"/>
  <c r="G5" i="3"/>
  <c r="I6" i="3"/>
  <c r="I7" i="3"/>
  <c r="I8" i="3"/>
  <c r="F9" i="3"/>
  <c r="F21" i="4"/>
  <c r="I5" i="3"/>
  <c r="I9" i="3"/>
  <c r="E12" i="12" s="1"/>
  <c r="E39" i="12" s="1"/>
  <c r="I21" i="4"/>
  <c r="E40" i="12" l="1"/>
  <c r="E21" i="12"/>
  <c r="E48" i="12" s="1"/>
  <c r="E20" i="12"/>
  <c r="E47" i="12" s="1"/>
  <c r="I15" i="8"/>
  <c r="C4" i="12"/>
  <c r="E22" i="12"/>
  <c r="E23" i="12" s="1"/>
  <c r="E49" i="12" s="1"/>
  <c r="E33" i="12"/>
  <c r="E24" i="12"/>
  <c r="E50" i="12" s="1"/>
  <c r="F51" i="12" l="1"/>
  <c r="E25" i="12"/>
  <c r="C57" i="12" l="1"/>
  <c r="E57" i="12" s="1"/>
  <c r="D51" i="12"/>
</calcChain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resource point
</t>
        </r>
      </text>
    </comment>
    <comment ref="F20" authorId="0" shapeId="0">
      <text>
        <r>
          <rPr>
            <b/>
            <sz val="9"/>
            <color indexed="81"/>
            <rFont val="宋体"/>
            <family val="3"/>
            <charset val="134"/>
          </rPr>
          <t>比例可根据实际情况调整</t>
        </r>
      </text>
    </comment>
    <comment ref="F21" authorId="0" shapeId="0">
      <text>
        <r>
          <rPr>
            <b/>
            <sz val="9"/>
            <color indexed="81"/>
            <rFont val="宋体"/>
            <family val="3"/>
            <charset val="134"/>
          </rPr>
          <t>比例可根据实际情况调整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预留的风险处理时间</t>
        </r>
      </text>
    </comment>
    <comment ref="F23" authorId="0" shapeId="0">
      <text>
        <r>
          <rPr>
            <b/>
            <sz val="9"/>
            <color indexed="81"/>
            <rFont val="宋体"/>
            <family val="3"/>
            <charset val="134"/>
          </rPr>
          <t>比例可根据实际情况调整</t>
        </r>
      </text>
    </comment>
    <comment ref="B24" authorId="0" shapeId="0">
      <text>
        <r>
          <rPr>
            <b/>
            <sz val="9"/>
            <color indexed="81"/>
            <rFont val="宋体"/>
            <family val="3"/>
            <charset val="134"/>
          </rPr>
          <t>项目经理1人,全程投入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4" authorId="0" shapeId="0">
      <text>
        <r>
          <rPr>
            <b/>
            <sz val="9"/>
            <color indexed="81"/>
            <rFont val="宋体"/>
            <family val="3"/>
            <charset val="134"/>
          </rPr>
          <t>比例可根据实际情况调整</t>
        </r>
      </text>
    </comment>
  </commentList>
</comments>
</file>

<file path=xl/sharedStrings.xml><?xml version="1.0" encoding="utf-8"?>
<sst xmlns="http://schemas.openxmlformats.org/spreadsheetml/2006/main" count="307" uniqueCount="148">
  <si>
    <t>总体估算</t>
    <phoneticPr fontId="4" type="noConversion"/>
  </si>
  <si>
    <t>项目开始日期：</t>
    <phoneticPr fontId="4" type="noConversion"/>
  </si>
  <si>
    <t>项目阶段</t>
    <phoneticPr fontId="4" type="noConversion"/>
  </si>
  <si>
    <t>工期(天)</t>
    <phoneticPr fontId="4" type="noConversion"/>
  </si>
  <si>
    <t>投入人员(人数)</t>
    <phoneticPr fontId="4" type="noConversion"/>
  </si>
  <si>
    <t>预计开始时间</t>
    <phoneticPr fontId="4" type="noConversion"/>
  </si>
  <si>
    <t>预计完成日期</t>
    <phoneticPr fontId="4" type="noConversion"/>
  </si>
  <si>
    <t>备注</t>
    <phoneticPr fontId="4" type="noConversion"/>
  </si>
  <si>
    <t xml:space="preserve"> </t>
    <phoneticPr fontId="4" type="noConversion"/>
  </si>
  <si>
    <t>产品立项</t>
    <phoneticPr fontId="4" type="noConversion"/>
  </si>
  <si>
    <t>项目立项</t>
    <phoneticPr fontId="4" type="noConversion"/>
  </si>
  <si>
    <t>样章开发</t>
    <phoneticPr fontId="4" type="noConversion"/>
  </si>
  <si>
    <t>需求策划</t>
    <phoneticPr fontId="4" type="noConversion"/>
  </si>
  <si>
    <t>开发阶段</t>
    <phoneticPr fontId="4" type="noConversion"/>
  </si>
  <si>
    <t>测试阶段</t>
    <phoneticPr fontId="4" type="noConversion"/>
  </si>
  <si>
    <t>验收阶段</t>
    <phoneticPr fontId="4" type="noConversion"/>
  </si>
  <si>
    <t>备注:标准阶段按上述进行分解，对于定制性项目需根据客户的具体要求进行相应调整。</t>
    <phoneticPr fontId="4" type="noConversion"/>
  </si>
  <si>
    <t>需求分析</t>
    <phoneticPr fontId="3" type="noConversion"/>
  </si>
  <si>
    <t>动画制作</t>
    <phoneticPr fontId="3" type="noConversion"/>
  </si>
  <si>
    <t>动画角色设计</t>
    <phoneticPr fontId="3" type="noConversion"/>
  </si>
  <si>
    <t>场景设计</t>
    <phoneticPr fontId="3" type="noConversion"/>
  </si>
  <si>
    <t>风格设计</t>
    <phoneticPr fontId="3" type="noConversion"/>
  </si>
  <si>
    <t>分镜制作</t>
    <phoneticPr fontId="3" type="noConversion"/>
  </si>
  <si>
    <t>动画合成</t>
    <phoneticPr fontId="3" type="noConversion"/>
  </si>
  <si>
    <t>视频制作</t>
    <phoneticPr fontId="3" type="noConversion"/>
  </si>
  <si>
    <t>实景拍摄</t>
  </si>
  <si>
    <t>视频剪辑合成</t>
  </si>
  <si>
    <t>样例、模版设计</t>
    <phoneticPr fontId="3" type="noConversion"/>
  </si>
  <si>
    <t>美化</t>
    <phoneticPr fontId="3" type="noConversion"/>
  </si>
  <si>
    <t>排版</t>
  </si>
  <si>
    <t>制作</t>
  </si>
  <si>
    <t>测试</t>
    <phoneticPr fontId="3" type="noConversion"/>
  </si>
  <si>
    <t>事业部验收</t>
    <phoneticPr fontId="3" type="noConversion"/>
  </si>
  <si>
    <t>工作量
（人天）</t>
    <phoneticPr fontId="3" type="noConversion"/>
  </si>
  <si>
    <t>备注</t>
    <phoneticPr fontId="3" type="noConversion"/>
  </si>
  <si>
    <t>工作量小计</t>
    <phoneticPr fontId="3" type="noConversion"/>
  </si>
  <si>
    <t>合计</t>
    <phoneticPr fontId="3" type="noConversion"/>
  </si>
  <si>
    <t>BUFFER</t>
  </si>
  <si>
    <t>3、项目成本评估：</t>
    <phoneticPr fontId="3" type="noConversion"/>
  </si>
  <si>
    <t>项目阶段</t>
    <phoneticPr fontId="3" type="noConversion"/>
  </si>
  <si>
    <t>合计项目工作量</t>
    <phoneticPr fontId="3" type="noConversion"/>
  </si>
  <si>
    <t>投入人员（人）</t>
    <phoneticPr fontId="3" type="noConversion"/>
  </si>
  <si>
    <t>周期
（天）</t>
    <phoneticPr fontId="3" type="noConversion"/>
  </si>
  <si>
    <t>预计开始时间</t>
    <phoneticPr fontId="3" type="noConversion"/>
  </si>
  <si>
    <t>预计完成日期</t>
    <phoneticPr fontId="3" type="noConversion"/>
  </si>
  <si>
    <t>成本单元</t>
    <phoneticPr fontId="3" type="noConversion"/>
  </si>
  <si>
    <t>工作量
(人月)</t>
    <phoneticPr fontId="3" type="noConversion"/>
  </si>
  <si>
    <t>单价
（万/人.月）</t>
    <phoneticPr fontId="3" type="noConversion"/>
  </si>
  <si>
    <t>金额
（万）</t>
    <phoneticPr fontId="3" type="noConversion"/>
  </si>
  <si>
    <t>工作量评估表</t>
    <phoneticPr fontId="3" type="noConversion"/>
  </si>
  <si>
    <t>NO.</t>
    <phoneticPr fontId="3" type="noConversion"/>
  </si>
  <si>
    <t>模块</t>
    <phoneticPr fontId="3" type="noConversion"/>
  </si>
  <si>
    <t>模块拆分</t>
    <phoneticPr fontId="3" type="noConversion"/>
  </si>
  <si>
    <t>估算人</t>
    <phoneticPr fontId="3" type="noConversion"/>
  </si>
  <si>
    <t>单模块总计工作量
（人天）</t>
    <phoneticPr fontId="3" type="noConversion"/>
  </si>
  <si>
    <t>加权系数
（默认为1）</t>
    <phoneticPr fontId="3" type="noConversion"/>
  </si>
  <si>
    <t>加权工作量
（人天）</t>
    <phoneticPr fontId="3" type="noConversion"/>
  </si>
  <si>
    <t>XXX</t>
    <phoneticPr fontId="3" type="noConversion"/>
  </si>
  <si>
    <t>需求分析</t>
    <phoneticPr fontId="3" type="noConversion"/>
  </si>
  <si>
    <t>第一批脚本</t>
    <phoneticPr fontId="3" type="noConversion"/>
  </si>
  <si>
    <t>第二批脚本</t>
    <phoneticPr fontId="3" type="noConversion"/>
  </si>
  <si>
    <t>第三批脚本</t>
    <phoneticPr fontId="3" type="noConversion"/>
  </si>
  <si>
    <t>缺陷修改</t>
    <phoneticPr fontId="3" type="noConversion"/>
  </si>
  <si>
    <t>BUFFER</t>
    <phoneticPr fontId="3" type="noConversion"/>
  </si>
  <si>
    <t>项目管理</t>
    <phoneticPr fontId="3" type="noConversion"/>
  </si>
  <si>
    <t>项目管理</t>
    <phoneticPr fontId="3" type="noConversion"/>
  </si>
  <si>
    <t>测试用例编写</t>
  </si>
  <si>
    <t>客户端-实验引入</t>
  </si>
  <si>
    <t>XXX</t>
    <phoneticPr fontId="4" type="noConversion"/>
  </si>
  <si>
    <t>测试用例评审</t>
  </si>
  <si>
    <t>测试用例修改</t>
  </si>
  <si>
    <t>测试报告编写</t>
  </si>
  <si>
    <t>动画制作</t>
  </si>
  <si>
    <t>动画合成</t>
  </si>
  <si>
    <t>拍摄脚本</t>
    <phoneticPr fontId="3" type="noConversion"/>
  </si>
  <si>
    <t>拍摄脚本沟通确认</t>
    <phoneticPr fontId="3" type="noConversion"/>
  </si>
  <si>
    <t>样例、模版设计</t>
    <phoneticPr fontId="3" type="noConversion"/>
  </si>
  <si>
    <t>XXX动画一</t>
    <phoneticPr fontId="3" type="noConversion"/>
  </si>
  <si>
    <t>XXX动画二</t>
    <phoneticPr fontId="3" type="noConversion"/>
  </si>
  <si>
    <t>XXX动画三</t>
    <phoneticPr fontId="3" type="noConversion"/>
  </si>
  <si>
    <t>XXX动画四</t>
    <phoneticPr fontId="3" type="noConversion"/>
  </si>
  <si>
    <t>XXX动画四</t>
    <phoneticPr fontId="3" type="noConversion"/>
  </si>
  <si>
    <t>XXX动画一</t>
    <phoneticPr fontId="3" type="noConversion"/>
  </si>
  <si>
    <t>XXX动画二</t>
    <phoneticPr fontId="3" type="noConversion"/>
  </si>
  <si>
    <t>XXX动画三</t>
    <phoneticPr fontId="3" type="noConversion"/>
  </si>
  <si>
    <t>XXX动画一</t>
    <phoneticPr fontId="3" type="noConversion"/>
  </si>
  <si>
    <t>XXX动画四</t>
    <phoneticPr fontId="3" type="noConversion"/>
  </si>
  <si>
    <t>XXX视频一</t>
    <phoneticPr fontId="3" type="noConversion"/>
  </si>
  <si>
    <t>XXX视频二</t>
    <phoneticPr fontId="3" type="noConversion"/>
  </si>
  <si>
    <t>XXX视频三</t>
    <phoneticPr fontId="3" type="noConversion"/>
  </si>
  <si>
    <t>XXX视频一</t>
    <phoneticPr fontId="3" type="noConversion"/>
  </si>
  <si>
    <t>XXX视频二</t>
    <phoneticPr fontId="3" type="noConversion"/>
  </si>
  <si>
    <t>XXX视频一</t>
    <phoneticPr fontId="3" type="noConversion"/>
  </si>
  <si>
    <t>XXX样例设计</t>
    <phoneticPr fontId="3" type="noConversion"/>
  </si>
  <si>
    <t>PPT模版设计</t>
    <phoneticPr fontId="3" type="noConversion"/>
  </si>
  <si>
    <t>PPT美化</t>
    <phoneticPr fontId="3" type="noConversion"/>
  </si>
  <si>
    <t>教材排版</t>
    <phoneticPr fontId="3" type="noConversion"/>
  </si>
  <si>
    <t>教案排版</t>
    <phoneticPr fontId="3" type="noConversion"/>
  </si>
  <si>
    <t>XXX</t>
    <phoneticPr fontId="3" type="noConversion"/>
  </si>
  <si>
    <t>电子书集成</t>
    <phoneticPr fontId="3" type="noConversion"/>
  </si>
  <si>
    <t>人力成本</t>
    <phoneticPr fontId="3" type="noConversion"/>
  </si>
  <si>
    <t>产品测试</t>
    <phoneticPr fontId="3" type="noConversion"/>
  </si>
  <si>
    <t>备注</t>
    <phoneticPr fontId="4" type="noConversion"/>
  </si>
  <si>
    <t>节假日名</t>
    <phoneticPr fontId="4" type="noConversion"/>
  </si>
  <si>
    <t>日期</t>
    <phoneticPr fontId="4" type="noConversion"/>
  </si>
  <si>
    <t>合计</t>
    <phoneticPr fontId="3" type="noConversion"/>
  </si>
  <si>
    <t>\</t>
    <phoneticPr fontId="3" type="noConversion"/>
  </si>
  <si>
    <r>
      <t>资源开发阶段总体评估工作量+BUFFER工作量的</t>
    </r>
    <r>
      <rPr>
        <sz val="10"/>
        <color rgb="FFFF0000"/>
        <rFont val="微软雅黑"/>
        <family val="2"/>
        <charset val="134"/>
      </rPr>
      <t>5%</t>
    </r>
    <phoneticPr fontId="3" type="noConversion"/>
  </si>
  <si>
    <r>
      <t>说明：此表内容将作为可行性分析报告中的项目工期估算依据</t>
    </r>
    <r>
      <rPr>
        <sz val="10"/>
        <color indexed="62"/>
        <rFont val="微软雅黑"/>
        <family val="2"/>
        <charset val="134"/>
      </rPr>
      <t>。
1.估算项目各个阶段所需时间，以天为单位（工作日），进行估算</t>
    </r>
    <phoneticPr fontId="4" type="noConversion"/>
  </si>
  <si>
    <t>项目活动</t>
    <phoneticPr fontId="3" type="noConversion"/>
  </si>
  <si>
    <t>项目阶段/活动</t>
    <phoneticPr fontId="3" type="noConversion"/>
  </si>
  <si>
    <t>XX成本</t>
    <phoneticPr fontId="3" type="noConversion"/>
  </si>
  <si>
    <t>全阶段</t>
    <phoneticPr fontId="3" type="noConversion"/>
  </si>
  <si>
    <t>样章开发阶段</t>
    <phoneticPr fontId="4" type="noConversion"/>
  </si>
  <si>
    <t>需求策划阶段</t>
    <phoneticPr fontId="4" type="noConversion"/>
  </si>
  <si>
    <t>工作周期</t>
    <phoneticPr fontId="3" type="noConversion"/>
  </si>
  <si>
    <t>估计初始项目工作量(人天):</t>
    <phoneticPr fontId="4" type="noConversion"/>
  </si>
  <si>
    <r>
      <t>资源开发阶段总体评估工作量</t>
    </r>
    <r>
      <rPr>
        <sz val="10"/>
        <color rgb="FFFF0000"/>
        <rFont val="微软雅黑"/>
        <family val="2"/>
        <charset val="134"/>
      </rPr>
      <t>10%</t>
    </r>
    <phoneticPr fontId="3" type="noConversion"/>
  </si>
  <si>
    <t>RP</t>
    <phoneticPr fontId="3" type="noConversion"/>
  </si>
  <si>
    <t>开发阶段</t>
    <phoneticPr fontId="3" type="noConversion"/>
  </si>
  <si>
    <t>ppt课件制作</t>
    <phoneticPr fontId="3" type="noConversion"/>
  </si>
  <si>
    <t>其他</t>
    <phoneticPr fontId="3" type="noConversion"/>
  </si>
  <si>
    <t>图片类</t>
    <phoneticPr fontId="3" type="noConversion"/>
  </si>
  <si>
    <t>360全景</t>
    <phoneticPr fontId="3" type="noConversion"/>
  </si>
  <si>
    <t>XXX</t>
    <phoneticPr fontId="3" type="noConversion"/>
  </si>
  <si>
    <t>图片类设计</t>
    <phoneticPr fontId="3" type="noConversion"/>
  </si>
  <si>
    <t>图片类制作</t>
    <phoneticPr fontId="3" type="noConversion"/>
  </si>
  <si>
    <t>图片类</t>
    <phoneticPr fontId="3" type="noConversion"/>
  </si>
  <si>
    <t>360全景包</t>
    <phoneticPr fontId="3" type="noConversion"/>
  </si>
  <si>
    <t>景区拍摄</t>
    <phoneticPr fontId="3" type="noConversion"/>
  </si>
  <si>
    <t>图片制作</t>
    <phoneticPr fontId="3" type="noConversion"/>
  </si>
  <si>
    <t>全景包合成</t>
    <phoneticPr fontId="3" type="noConversion"/>
  </si>
  <si>
    <t>设计</t>
    <phoneticPr fontId="3" type="noConversion"/>
  </si>
  <si>
    <t>制作</t>
    <phoneticPr fontId="3" type="noConversion"/>
  </si>
  <si>
    <t>360全景包</t>
    <phoneticPr fontId="3" type="noConversion"/>
  </si>
  <si>
    <t>其他需求制作</t>
    <phoneticPr fontId="3" type="noConversion"/>
  </si>
  <si>
    <t>xxx</t>
    <phoneticPr fontId="3" type="noConversion"/>
  </si>
  <si>
    <t>验收阶段</t>
    <phoneticPr fontId="4" type="noConversion"/>
  </si>
  <si>
    <t>测试阶段</t>
    <phoneticPr fontId="3" type="noConversion"/>
  </si>
  <si>
    <t>2、项目周期评估：***人天</t>
    <phoneticPr fontId="3" type="noConversion"/>
  </si>
  <si>
    <t>1、项目工作量评估：***人天</t>
    <phoneticPr fontId="3" type="noConversion"/>
  </si>
  <si>
    <t>其他需求制作</t>
    <phoneticPr fontId="3" type="noConversion"/>
  </si>
  <si>
    <t>元旦</t>
  </si>
  <si>
    <t>春节</t>
  </si>
  <si>
    <t>清明</t>
  </si>
  <si>
    <t>五一劳动</t>
  </si>
  <si>
    <t>端午</t>
  </si>
  <si>
    <t>国庆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</si>
</sst>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.00_ "/>
    <numFmt numFmtId="178" formatCode="yyyy/mm/dd"/>
    <numFmt numFmtId="179" formatCode="0.0"/>
    <numFmt numFmtId="180" formatCode="0.0_ "/>
  </numFmts>
  <fonts count="2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22"/>
      <color theme="1"/>
      <name val="宋体"/>
      <family val="3"/>
      <charset val="134"/>
      <scheme val="minor"/>
    </font>
    <font>
      <sz val="11"/>
      <color indexed="0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indexed="62"/>
      <name val="微软雅黑"/>
      <family val="2"/>
      <charset val="134"/>
    </font>
    <font>
      <sz val="10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"/>
        <bgColor indexed="0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>
      <alignment vertical="center"/>
    </xf>
  </cellStyleXfs>
  <cellXfs count="204">
    <xf numFmtId="0" fontId="0" fillId="0" borderId="0" xfId="0"/>
    <xf numFmtId="0" fontId="0" fillId="0" borderId="2" xfId="0" applyBorder="1" applyAlignment="1">
      <alignment horizontal="center" vertical="center"/>
    </xf>
    <xf numFmtId="179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24" xfId="0" applyFont="1" applyBorder="1" applyAlignment="1">
      <alignment vertical="center"/>
    </xf>
    <xf numFmtId="0" fontId="0" fillId="0" borderId="19" xfId="0" applyBorder="1"/>
    <xf numFmtId="0" fontId="0" fillId="0" borderId="14" xfId="0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5" fillId="2" borderId="0" xfId="2" applyFont="1" applyFill="1">
      <alignment vertical="center"/>
    </xf>
    <xf numFmtId="0" fontId="5" fillId="0" borderId="2" xfId="2" applyFont="1" applyBorder="1">
      <alignment vertical="center"/>
    </xf>
    <xf numFmtId="31" fontId="5" fillId="0" borderId="2" xfId="2" applyNumberFormat="1" applyFont="1" applyBorder="1" applyAlignment="1">
      <alignment horizontal="left" vertical="center"/>
    </xf>
    <xf numFmtId="0" fontId="5" fillId="0" borderId="2" xfId="2" applyFont="1" applyBorder="1" applyAlignment="1">
      <alignment vertical="center" wrapText="1"/>
    </xf>
    <xf numFmtId="0" fontId="5" fillId="0" borderId="2" xfId="2" applyFont="1" applyBorder="1" applyAlignment="1">
      <alignment vertical="center"/>
    </xf>
    <xf numFmtId="0" fontId="2" fillId="3" borderId="25" xfId="2" applyFont="1" applyFill="1" applyBorder="1" applyAlignment="1">
      <alignment horizontal="center" vertical="center"/>
    </xf>
    <xf numFmtId="0" fontId="2" fillId="3" borderId="27" xfId="2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 wrapText="1"/>
    </xf>
    <xf numFmtId="179" fontId="7" fillId="5" borderId="2" xfId="0" applyNumberFormat="1" applyFont="1" applyFill="1" applyBorder="1" applyAlignment="1">
      <alignment horizontal="center" vertical="center"/>
    </xf>
    <xf numFmtId="0" fontId="10" fillId="0" borderId="0" xfId="0" applyFont="1"/>
    <xf numFmtId="176" fontId="15" fillId="5" borderId="2" xfId="0" applyNumberFormat="1" applyFont="1" applyFill="1" applyBorder="1" applyAlignment="1">
      <alignment horizontal="center" vertical="center" wrapText="1"/>
    </xf>
    <xf numFmtId="178" fontId="16" fillId="5" borderId="2" xfId="0" applyNumberFormat="1" applyFont="1" applyFill="1" applyBorder="1" applyAlignment="1">
      <alignment horizontal="center" vertical="center" wrapText="1"/>
    </xf>
    <xf numFmtId="176" fontId="15" fillId="6" borderId="2" xfId="0" applyNumberFormat="1" applyFont="1" applyFill="1" applyBorder="1" applyAlignment="1">
      <alignment horizontal="center" vertical="center" wrapText="1"/>
    </xf>
    <xf numFmtId="178" fontId="16" fillId="6" borderId="2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0" fontId="16" fillId="0" borderId="0" xfId="0" applyFont="1"/>
    <xf numFmtId="0" fontId="17" fillId="6" borderId="18" xfId="0" applyFont="1" applyFill="1" applyBorder="1" applyAlignment="1">
      <alignment horizontal="center" vertical="center" wrapText="1"/>
    </xf>
    <xf numFmtId="179" fontId="16" fillId="2" borderId="2" xfId="0" applyNumberFormat="1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0" borderId="2" xfId="0" applyFont="1" applyBorder="1"/>
    <xf numFmtId="0" fontId="15" fillId="6" borderId="2" xfId="0" applyFont="1" applyFill="1" applyBorder="1" applyAlignment="1">
      <alignment horizontal="center" vertical="center"/>
    </xf>
    <xf numFmtId="180" fontId="15" fillId="6" borderId="2" xfId="0" applyNumberFormat="1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176" fontId="16" fillId="2" borderId="2" xfId="0" applyNumberFormat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vertical="center" wrapText="1"/>
    </xf>
    <xf numFmtId="0" fontId="19" fillId="2" borderId="0" xfId="1" applyFont="1" applyFill="1" applyBorder="1" applyAlignment="1">
      <alignment horizontal="left" vertical="center" wrapText="1"/>
    </xf>
    <xf numFmtId="176" fontId="16" fillId="3" borderId="2" xfId="0" applyNumberFormat="1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8" fontId="16" fillId="0" borderId="2" xfId="0" applyNumberFormat="1" applyFont="1" applyFill="1" applyBorder="1" applyAlignment="1">
      <alignment horizontal="center" vertical="center" wrapText="1"/>
    </xf>
    <xf numFmtId="178" fontId="10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2" fillId="0" borderId="24" xfId="0" applyFont="1" applyBorder="1" applyAlignment="1">
      <alignment vertical="center"/>
    </xf>
    <xf numFmtId="0" fontId="17" fillId="6" borderId="1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9" xfId="0" applyFont="1" applyBorder="1"/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/>
    <xf numFmtId="0" fontId="16" fillId="0" borderId="23" xfId="0" applyFont="1" applyBorder="1"/>
    <xf numFmtId="0" fontId="22" fillId="0" borderId="24" xfId="0" applyFont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176" fontId="15" fillId="0" borderId="17" xfId="0" applyNumberFormat="1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79" fontId="15" fillId="0" borderId="17" xfId="0" applyNumberFormat="1" applyFont="1" applyBorder="1" applyAlignment="1">
      <alignment horizontal="center" vertical="center"/>
    </xf>
    <xf numFmtId="0" fontId="0" fillId="0" borderId="17" xfId="0" applyBorder="1"/>
    <xf numFmtId="0" fontId="7" fillId="0" borderId="17" xfId="0" applyFont="1" applyBorder="1" applyAlignment="1">
      <alignment horizontal="center" vertical="center"/>
    </xf>
    <xf numFmtId="179" fontId="7" fillId="0" borderId="17" xfId="0" applyNumberFormat="1" applyFont="1" applyBorder="1" applyAlignment="1">
      <alignment horizontal="center" vertical="center"/>
    </xf>
    <xf numFmtId="0" fontId="0" fillId="0" borderId="23" xfId="0" applyBorder="1"/>
    <xf numFmtId="176" fontId="15" fillId="0" borderId="17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3" fillId="7" borderId="2" xfId="0" applyFont="1" applyFill="1" applyBorder="1" applyAlignment="1">
      <alignment horizontal="left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left" vertical="center" wrapText="1"/>
    </xf>
    <xf numFmtId="176" fontId="15" fillId="5" borderId="19" xfId="0" applyNumberFormat="1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176" fontId="15" fillId="5" borderId="17" xfId="0" applyNumberFormat="1" applyFont="1" applyFill="1" applyBorder="1" applyAlignment="1">
      <alignment horizontal="center" vertical="center" wrapText="1"/>
    </xf>
    <xf numFmtId="176" fontId="16" fillId="2" borderId="17" xfId="0" applyNumberFormat="1" applyFont="1" applyFill="1" applyBorder="1" applyAlignment="1">
      <alignment horizontal="center" vertical="center" wrapText="1"/>
    </xf>
    <xf numFmtId="176" fontId="15" fillId="5" borderId="23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/>
    </xf>
    <xf numFmtId="0" fontId="19" fillId="2" borderId="2" xfId="1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horizontal="center" vertical="center" wrapText="1"/>
    </xf>
    <xf numFmtId="176" fontId="15" fillId="5" borderId="2" xfId="0" applyNumberFormat="1" applyFont="1" applyFill="1" applyBorder="1" applyAlignment="1">
      <alignment horizontal="center" vertical="center" wrapText="1"/>
    </xf>
    <xf numFmtId="179" fontId="16" fillId="2" borderId="2" xfId="0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177" fontId="19" fillId="5" borderId="2" xfId="1" applyNumberFormat="1" applyFont="1" applyFill="1" applyBorder="1" applyAlignment="1">
      <alignment horizontal="center" vertical="center" wrapText="1"/>
    </xf>
    <xf numFmtId="179" fontId="16" fillId="2" borderId="26" xfId="0" applyNumberFormat="1" applyFont="1" applyFill="1" applyBorder="1" applyAlignment="1">
      <alignment vertical="center" wrapText="1"/>
    </xf>
    <xf numFmtId="176" fontId="15" fillId="5" borderId="26" xfId="0" applyNumberFormat="1" applyFont="1" applyFill="1" applyBorder="1" applyAlignment="1">
      <alignment horizontal="center" vertical="center" wrapText="1"/>
    </xf>
    <xf numFmtId="0" fontId="16" fillId="0" borderId="30" xfId="0" applyFont="1" applyBorder="1"/>
    <xf numFmtId="179" fontId="0" fillId="2" borderId="21" xfId="0" applyNumberFormat="1" applyFill="1" applyBorder="1" applyAlignment="1">
      <alignment horizontal="left" vertical="center" wrapText="1"/>
    </xf>
    <xf numFmtId="179" fontId="0" fillId="2" borderId="25" xfId="0" applyNumberFormat="1" applyFill="1" applyBorder="1" applyAlignment="1">
      <alignment horizontal="left" vertical="center" wrapText="1"/>
    </xf>
    <xf numFmtId="0" fontId="18" fillId="0" borderId="26" xfId="0" applyFont="1" applyBorder="1" applyAlignment="1">
      <alignment horizontal="center"/>
    </xf>
    <xf numFmtId="0" fontId="21" fillId="0" borderId="14" xfId="0" applyFont="1" applyBorder="1" applyAlignment="1">
      <alignment horizontal="center" vertical="center"/>
    </xf>
    <xf numFmtId="176" fontId="15" fillId="6" borderId="17" xfId="0" applyNumberFormat="1" applyFont="1" applyFill="1" applyBorder="1" applyAlignment="1">
      <alignment horizontal="center" vertical="center" wrapText="1"/>
    </xf>
    <xf numFmtId="14" fontId="16" fillId="0" borderId="2" xfId="0" applyNumberFormat="1" applyFont="1" applyBorder="1" applyAlignment="1">
      <alignment horizontal="center" vertical="center"/>
    </xf>
    <xf numFmtId="179" fontId="16" fillId="5" borderId="26" xfId="0" applyNumberFormat="1" applyFont="1" applyFill="1" applyBorder="1" applyAlignment="1">
      <alignment horizontal="center"/>
    </xf>
    <xf numFmtId="176" fontId="15" fillId="5" borderId="2" xfId="0" applyNumberFormat="1" applyFont="1" applyFill="1" applyBorder="1" applyAlignment="1">
      <alignment horizontal="center" vertical="center" wrapText="1"/>
    </xf>
    <xf numFmtId="178" fontId="16" fillId="0" borderId="0" xfId="0" applyNumberFormat="1" applyFont="1"/>
    <xf numFmtId="178" fontId="16" fillId="0" borderId="2" xfId="0" applyNumberFormat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left" vertical="center" wrapText="1"/>
    </xf>
    <xf numFmtId="0" fontId="19" fillId="2" borderId="0" xfId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176" fontId="16" fillId="3" borderId="3" xfId="0" applyNumberFormat="1" applyFont="1" applyFill="1" applyBorder="1" applyAlignment="1">
      <alignment horizontal="center" vertical="center" wrapText="1"/>
    </xf>
    <xf numFmtId="176" fontId="16" fillId="3" borderId="4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/>
    </xf>
    <xf numFmtId="0" fontId="21" fillId="0" borderId="9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16" fillId="0" borderId="2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5" fillId="6" borderId="39" xfId="0" applyFont="1" applyFill="1" applyBorder="1" applyAlignment="1">
      <alignment horizontal="center" vertical="center" wrapText="1"/>
    </xf>
    <xf numFmtId="0" fontId="15" fillId="6" borderId="40" xfId="0" applyFont="1" applyFill="1" applyBorder="1" applyAlignment="1">
      <alignment horizontal="center" vertical="center" wrapText="1"/>
    </xf>
    <xf numFmtId="0" fontId="15" fillId="6" borderId="41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left" vertical="center"/>
    </xf>
    <xf numFmtId="0" fontId="21" fillId="0" borderId="2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/>
    </xf>
    <xf numFmtId="0" fontId="16" fillId="6" borderId="23" xfId="0" applyFont="1" applyFill="1" applyBorder="1" applyAlignment="1">
      <alignment horizontal="center"/>
    </xf>
    <xf numFmtId="0" fontId="15" fillId="2" borderId="0" xfId="0" applyFont="1" applyFill="1" applyAlignment="1">
      <alignment horizontal="left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5" fillId="6" borderId="3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/>
    </xf>
    <xf numFmtId="0" fontId="16" fillId="6" borderId="19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7" xfId="0" applyFont="1" applyBorder="1" applyAlignment="1">
      <alignment horizontal="center" wrapText="1"/>
    </xf>
    <xf numFmtId="0" fontId="17" fillId="6" borderId="31" xfId="0" applyFont="1" applyFill="1" applyBorder="1" applyAlignment="1">
      <alignment horizontal="center" vertical="center"/>
    </xf>
    <xf numFmtId="0" fontId="17" fillId="6" borderId="32" xfId="0" applyFont="1" applyFill="1" applyBorder="1" applyAlignment="1">
      <alignment horizontal="center" vertical="center"/>
    </xf>
    <xf numFmtId="0" fontId="17" fillId="6" borderId="33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16" fillId="6" borderId="16" xfId="0" applyFont="1" applyFill="1" applyBorder="1" applyAlignment="1">
      <alignment horizontal="center"/>
    </xf>
    <xf numFmtId="176" fontId="15" fillId="0" borderId="42" xfId="0" applyNumberFormat="1" applyFont="1" applyFill="1" applyBorder="1" applyAlignment="1">
      <alignment horizontal="center" vertical="center"/>
    </xf>
    <xf numFmtId="176" fontId="15" fillId="0" borderId="41" xfId="0" applyNumberFormat="1" applyFont="1" applyFill="1" applyBorder="1" applyAlignment="1">
      <alignment horizontal="center" vertical="center"/>
    </xf>
    <xf numFmtId="176" fontId="15" fillId="5" borderId="2" xfId="0" applyNumberFormat="1" applyFont="1" applyFill="1" applyBorder="1" applyAlignment="1">
      <alignment horizontal="center" vertical="center" wrapText="1"/>
    </xf>
    <xf numFmtId="176" fontId="15" fillId="5" borderId="26" xfId="0" applyNumberFormat="1" applyFont="1" applyFill="1" applyBorder="1" applyAlignment="1">
      <alignment horizontal="center" vertical="center" wrapText="1"/>
    </xf>
    <xf numFmtId="176" fontId="15" fillId="5" borderId="21" xfId="0" applyNumberFormat="1" applyFont="1" applyFill="1" applyBorder="1" applyAlignment="1">
      <alignment horizontal="center" vertical="center" wrapText="1"/>
    </xf>
    <xf numFmtId="176" fontId="15" fillId="5" borderId="25" xfId="0" applyNumberFormat="1" applyFont="1" applyFill="1" applyBorder="1" applyAlignment="1">
      <alignment horizontal="center" vertical="center" wrapText="1"/>
    </xf>
    <xf numFmtId="179" fontId="15" fillId="5" borderId="22" xfId="0" applyNumberFormat="1" applyFont="1" applyFill="1" applyBorder="1" applyAlignment="1">
      <alignment horizontal="center" vertical="center"/>
    </xf>
    <xf numFmtId="179" fontId="15" fillId="5" borderId="21" xfId="0" applyNumberFormat="1" applyFont="1" applyFill="1" applyBorder="1" applyAlignment="1">
      <alignment horizontal="center" vertical="center"/>
    </xf>
    <xf numFmtId="179" fontId="15" fillId="5" borderId="25" xfId="0" applyNumberFormat="1" applyFont="1" applyFill="1" applyBorder="1" applyAlignment="1">
      <alignment horizontal="center" vertical="center"/>
    </xf>
    <xf numFmtId="179" fontId="15" fillId="0" borderId="42" xfId="0" applyNumberFormat="1" applyFont="1" applyBorder="1" applyAlignment="1">
      <alignment horizontal="center" vertical="center"/>
    </xf>
    <xf numFmtId="179" fontId="15" fillId="0" borderId="41" xfId="0" applyNumberFormat="1" applyFont="1" applyBorder="1" applyAlignment="1">
      <alignment horizontal="center" vertical="center"/>
    </xf>
    <xf numFmtId="176" fontId="15" fillId="0" borderId="42" xfId="0" applyNumberFormat="1" applyFont="1" applyBorder="1" applyAlignment="1">
      <alignment horizontal="center" vertical="center"/>
    </xf>
    <xf numFmtId="176" fontId="15" fillId="0" borderId="41" xfId="0" applyNumberFormat="1" applyFont="1" applyBorder="1" applyAlignment="1">
      <alignment horizontal="center" vertical="center"/>
    </xf>
    <xf numFmtId="179" fontId="16" fillId="2" borderId="2" xfId="0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179" fontId="15" fillId="5" borderId="26" xfId="0" applyNumberFormat="1" applyFont="1" applyFill="1" applyBorder="1" applyAlignment="1">
      <alignment horizontal="center" vertical="center"/>
    </xf>
    <xf numFmtId="179" fontId="7" fillId="5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179" fontId="7" fillId="0" borderId="42" xfId="0" applyNumberFormat="1" applyFont="1" applyBorder="1" applyAlignment="1">
      <alignment horizontal="center" vertical="center"/>
    </xf>
    <xf numFmtId="179" fontId="7" fillId="0" borderId="41" xfId="0" applyNumberFormat="1" applyFont="1" applyBorder="1" applyAlignment="1">
      <alignment horizontal="center" vertical="center"/>
    </xf>
    <xf numFmtId="179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80" fontId="7" fillId="0" borderId="17" xfId="0" applyNumberFormat="1" applyFont="1" applyBorder="1" applyAlignment="1">
      <alignment horizontal="center"/>
    </xf>
    <xf numFmtId="179" fontId="0" fillId="2" borderId="2" xfId="0" applyNumberFormat="1" applyFill="1" applyBorder="1" applyAlignment="1">
      <alignment horizontal="left" vertical="center" wrapText="1"/>
    </xf>
    <xf numFmtId="176" fontId="2" fillId="5" borderId="26" xfId="0" applyNumberFormat="1" applyFont="1" applyFill="1" applyBorder="1" applyAlignment="1">
      <alignment horizontal="center" vertical="center" wrapText="1"/>
    </xf>
    <xf numFmtId="176" fontId="2" fillId="5" borderId="21" xfId="0" applyNumberFormat="1" applyFont="1" applyFill="1" applyBorder="1" applyAlignment="1">
      <alignment horizontal="center" vertical="center" wrapText="1"/>
    </xf>
    <xf numFmtId="176" fontId="2" fillId="5" borderId="25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21" xfId="2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2" name="图片 1" descr="2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5334000"/>
          <a:ext cx="1333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3" name="图片 2" descr="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334000"/>
          <a:ext cx="1238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4" name="图片 3" descr="3_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533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5" name="图片 4" descr="2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5334000"/>
          <a:ext cx="1333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6" name="图片 5" descr="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334000"/>
          <a:ext cx="1238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7" name="图片 6" descr="3_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533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87.1\&#22269;&#27888;&#23433;cmmi&#20307;&#27169;&#29256;&#25351;&#21335;&#27491;&#24335;&#29256;v1.0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6" sqref="D6"/>
    </sheetView>
  </sheetViews>
  <sheetFormatPr defaultRowHeight="16.5" x14ac:dyDescent="0.3"/>
  <cols>
    <col min="1" max="1" width="14.375" style="21" customWidth="1"/>
    <col min="2" max="2" width="13.5" style="21" customWidth="1"/>
    <col min="3" max="3" width="9" style="21"/>
    <col min="4" max="4" width="15" style="21" customWidth="1"/>
    <col min="5" max="5" width="16.25" style="21" customWidth="1"/>
    <col min="6" max="16384" width="9" style="21"/>
  </cols>
  <sheetData>
    <row r="1" spans="1:8" x14ac:dyDescent="0.3">
      <c r="A1" s="101" t="s">
        <v>0</v>
      </c>
      <c r="B1" s="101"/>
      <c r="C1" s="101"/>
      <c r="D1" s="101"/>
      <c r="E1" s="39"/>
      <c r="F1" s="39"/>
      <c r="G1" s="39"/>
      <c r="H1" s="39"/>
    </row>
    <row r="2" spans="1:8" ht="29.25" customHeight="1" x14ac:dyDescent="0.3">
      <c r="A2" s="102" t="s">
        <v>108</v>
      </c>
      <c r="B2" s="103"/>
      <c r="C2" s="103"/>
      <c r="D2" s="103"/>
      <c r="E2" s="103"/>
      <c r="F2" s="103"/>
      <c r="G2" s="103"/>
      <c r="H2" s="103"/>
    </row>
    <row r="3" spans="1:8" x14ac:dyDescent="0.3">
      <c r="A3" s="40"/>
      <c r="B3" s="40"/>
      <c r="C3" s="40"/>
      <c r="D3" s="40"/>
      <c r="E3" s="40"/>
      <c r="F3" s="40"/>
      <c r="G3" s="40"/>
      <c r="H3" s="40"/>
    </row>
    <row r="4" spans="1:8" x14ac:dyDescent="0.3">
      <c r="A4" s="41" t="s">
        <v>1</v>
      </c>
      <c r="B4" s="23">
        <f>D6</f>
        <v>42470</v>
      </c>
      <c r="C4" s="104" t="s">
        <v>116</v>
      </c>
      <c r="D4" s="105"/>
      <c r="E4" s="87">
        <f>B6*C6+B7*C7+B8*C8+B9*C9+B10*C10+B11*C11+B12*C12</f>
        <v>350</v>
      </c>
      <c r="F4" s="82"/>
      <c r="G4" s="40"/>
      <c r="H4" s="40"/>
    </row>
    <row r="5" spans="1:8" x14ac:dyDescent="0.3">
      <c r="A5" s="42" t="s">
        <v>2</v>
      </c>
      <c r="B5" s="42" t="s">
        <v>3</v>
      </c>
      <c r="C5" s="42" t="s">
        <v>4</v>
      </c>
      <c r="D5" s="43" t="s">
        <v>5</v>
      </c>
      <c r="E5" s="42" t="s">
        <v>6</v>
      </c>
      <c r="F5" s="42" t="s">
        <v>7</v>
      </c>
      <c r="G5" s="44"/>
      <c r="H5" s="45" t="s">
        <v>8</v>
      </c>
    </row>
    <row r="6" spans="1:8" x14ac:dyDescent="0.3">
      <c r="A6" s="46" t="s">
        <v>9</v>
      </c>
      <c r="B6" s="47">
        <v>10</v>
      </c>
      <c r="C6" s="48">
        <v>5</v>
      </c>
      <c r="D6" s="49">
        <v>42470</v>
      </c>
      <c r="E6" s="23">
        <f>IF($D6="","",WORKDAY(D6,B6-1,'附录-节假日'!$A$2:$A$32))</f>
        <v>42481</v>
      </c>
      <c r="F6" s="50"/>
      <c r="G6" s="44"/>
      <c r="H6" s="44"/>
    </row>
    <row r="7" spans="1:8" x14ac:dyDescent="0.3">
      <c r="A7" s="46" t="s">
        <v>10</v>
      </c>
      <c r="B7" s="47">
        <v>10</v>
      </c>
      <c r="C7" s="48">
        <v>5</v>
      </c>
      <c r="D7" s="49">
        <v>42495</v>
      </c>
      <c r="E7" s="23">
        <f>IF($D7="","",WORKDAY(D7,B7-1,'附录-节假日'!$A$2:$A$32))</f>
        <v>42508</v>
      </c>
      <c r="F7" s="50"/>
      <c r="G7" s="44"/>
      <c r="H7" s="44"/>
    </row>
    <row r="8" spans="1:8" x14ac:dyDescent="0.3">
      <c r="A8" s="46" t="s">
        <v>11</v>
      </c>
      <c r="B8" s="47">
        <v>10</v>
      </c>
      <c r="C8" s="48">
        <v>5</v>
      </c>
      <c r="D8" s="49">
        <v>42496</v>
      </c>
      <c r="E8" s="23">
        <f>IF($D8="","",WORKDAY(D8,B8-1,'附录-节假日'!$A$2:$A$32))</f>
        <v>42509</v>
      </c>
      <c r="F8" s="50"/>
      <c r="G8" s="44"/>
      <c r="H8" s="44"/>
    </row>
    <row r="9" spans="1:8" x14ac:dyDescent="0.3">
      <c r="A9" s="46" t="s">
        <v>12</v>
      </c>
      <c r="B9" s="47">
        <v>20</v>
      </c>
      <c r="C9" s="48">
        <v>2.5</v>
      </c>
      <c r="D9" s="49">
        <v>42526</v>
      </c>
      <c r="E9" s="23">
        <f>IF($D9="","",WORKDAY(D9,B9-1,'附录-节假日'!$A$2:$A$32))</f>
        <v>42551</v>
      </c>
      <c r="F9" s="50"/>
      <c r="G9" s="44"/>
      <c r="H9" s="44"/>
    </row>
    <row r="10" spans="1:8" x14ac:dyDescent="0.3">
      <c r="A10" s="46" t="s">
        <v>13</v>
      </c>
      <c r="B10" s="47">
        <v>20</v>
      </c>
      <c r="C10" s="48">
        <v>2.5</v>
      </c>
      <c r="D10" s="49">
        <v>42529</v>
      </c>
      <c r="E10" s="23">
        <f>IF($D10="","",WORKDAY(D10,B10-1,'附录-节假日'!$A$2:$A$32))</f>
        <v>42556</v>
      </c>
      <c r="F10" s="50"/>
      <c r="G10" s="44"/>
      <c r="H10" s="44"/>
    </row>
    <row r="11" spans="1:8" x14ac:dyDescent="0.3">
      <c r="A11" s="46" t="s">
        <v>14</v>
      </c>
      <c r="B11" s="47">
        <v>10</v>
      </c>
      <c r="C11" s="48">
        <v>5</v>
      </c>
      <c r="D11" s="49">
        <v>42555</v>
      </c>
      <c r="E11" s="23">
        <f>IF($D11="","",WORKDAY(D11,B11-1,'附录-节假日'!$A$2:$A$32))</f>
        <v>42566</v>
      </c>
      <c r="F11" s="50"/>
      <c r="G11" s="44"/>
      <c r="H11" s="44"/>
    </row>
    <row r="12" spans="1:8" x14ac:dyDescent="0.3">
      <c r="A12" s="46" t="s">
        <v>15</v>
      </c>
      <c r="B12" s="47">
        <v>10</v>
      </c>
      <c r="C12" s="48">
        <v>5</v>
      </c>
      <c r="D12" s="49">
        <v>42566</v>
      </c>
      <c r="E12" s="23">
        <f>IF($D12="","",WORKDAY(D12,B12-1,'附录-节假日'!$A$2:$A$32))</f>
        <v>42579</v>
      </c>
      <c r="F12" s="50"/>
      <c r="G12" s="44"/>
      <c r="H12" s="44"/>
    </row>
    <row r="13" spans="1:8" x14ac:dyDescent="0.3">
      <c r="A13" s="51"/>
      <c r="B13" s="44"/>
      <c r="C13" s="52"/>
      <c r="D13" s="44"/>
      <c r="E13" s="44"/>
      <c r="F13" s="44"/>
      <c r="G13" s="44"/>
      <c r="H13" s="44"/>
    </row>
    <row r="14" spans="1:8" x14ac:dyDescent="0.3">
      <c r="A14" s="44"/>
      <c r="B14" s="44"/>
      <c r="C14" s="44"/>
      <c r="D14" s="44"/>
      <c r="E14" s="44"/>
      <c r="F14" s="44"/>
      <c r="G14" s="44"/>
      <c r="H14" s="44"/>
    </row>
    <row r="15" spans="1:8" x14ac:dyDescent="0.3">
      <c r="A15" s="106" t="s">
        <v>16</v>
      </c>
      <c r="B15" s="107"/>
      <c r="C15" s="107"/>
      <c r="D15" s="107"/>
      <c r="E15" s="107"/>
      <c r="F15" s="108"/>
      <c r="G15" s="44"/>
      <c r="H15" s="44"/>
    </row>
    <row r="16" spans="1:8" x14ac:dyDescent="0.3">
      <c r="A16" s="109"/>
      <c r="B16" s="110"/>
      <c r="C16" s="110"/>
      <c r="D16" s="110"/>
      <c r="E16" s="110"/>
      <c r="F16" s="111"/>
      <c r="G16" s="44"/>
      <c r="H16" s="44"/>
    </row>
    <row r="17" spans="1:8" x14ac:dyDescent="0.3">
      <c r="A17" s="112"/>
      <c r="B17" s="113"/>
      <c r="C17" s="113"/>
      <c r="D17" s="113"/>
      <c r="E17" s="113"/>
      <c r="F17" s="114"/>
      <c r="G17" s="44"/>
      <c r="H17" s="44"/>
    </row>
  </sheetData>
  <mergeCells count="4">
    <mergeCell ref="A1:D1"/>
    <mergeCell ref="A2:H2"/>
    <mergeCell ref="C4:D4"/>
    <mergeCell ref="A15:F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58"/>
  <sheetViews>
    <sheetView tabSelected="1" topLeftCell="A34" workbookViewId="0">
      <selection activeCell="K51" sqref="K51"/>
    </sheetView>
  </sheetViews>
  <sheetFormatPr defaultRowHeight="16.5" x14ac:dyDescent="0.35"/>
  <cols>
    <col min="1" max="1" width="9" style="27"/>
    <col min="2" max="2" width="11.5" style="27" customWidth="1"/>
    <col min="3" max="3" width="8" style="27" customWidth="1"/>
    <col min="4" max="4" width="9.125" style="27" bestFit="1" customWidth="1"/>
    <col min="5" max="5" width="9.5" style="27" customWidth="1"/>
    <col min="6" max="6" width="11.25" style="27" bestFit="1" customWidth="1"/>
    <col min="7" max="7" width="11.125" style="27" bestFit="1" customWidth="1"/>
    <col min="8" max="8" width="14" style="27" customWidth="1"/>
    <col min="9" max="9" width="13" style="27" customWidth="1"/>
    <col min="10" max="16384" width="9" style="27"/>
  </cols>
  <sheetData>
    <row r="3" spans="2:9" ht="18.75" customHeight="1" x14ac:dyDescent="0.35">
      <c r="B3" s="81" t="s">
        <v>140</v>
      </c>
      <c r="C3" s="81"/>
    </row>
    <row r="4" spans="2:9" ht="17.25" thickBot="1" x14ac:dyDescent="0.4">
      <c r="B4" s="93" t="s">
        <v>118</v>
      </c>
      <c r="C4" s="97">
        <f>SUM(E6:E11)+SUM(E13:E18)</f>
        <v>86</v>
      </c>
    </row>
    <row r="5" spans="2:9" ht="33" x14ac:dyDescent="0.35">
      <c r="B5" s="160" t="s">
        <v>110</v>
      </c>
      <c r="C5" s="161"/>
      <c r="D5" s="28" t="s">
        <v>33</v>
      </c>
      <c r="E5" s="162" t="s">
        <v>34</v>
      </c>
      <c r="F5" s="163"/>
      <c r="G5" s="163"/>
      <c r="H5" s="163"/>
      <c r="I5" s="164"/>
    </row>
    <row r="6" spans="2:9" x14ac:dyDescent="0.35">
      <c r="B6" s="165" t="s">
        <v>113</v>
      </c>
      <c r="C6" s="122" t="s">
        <v>18</v>
      </c>
      <c r="D6" s="123"/>
      <c r="E6" s="84">
        <f>样章开发_工作量评估!I5</f>
        <v>0</v>
      </c>
      <c r="F6" s="117"/>
      <c r="G6" s="117"/>
      <c r="H6" s="117"/>
      <c r="I6" s="118"/>
    </row>
    <row r="7" spans="2:9" x14ac:dyDescent="0.35">
      <c r="B7" s="166"/>
      <c r="C7" s="122" t="s">
        <v>24</v>
      </c>
      <c r="D7" s="123"/>
      <c r="E7" s="84">
        <f>样章开发_工作量评估!I11</f>
        <v>0</v>
      </c>
      <c r="F7" s="117"/>
      <c r="G7" s="117"/>
      <c r="H7" s="117"/>
      <c r="I7" s="118"/>
    </row>
    <row r="8" spans="2:9" x14ac:dyDescent="0.35">
      <c r="B8" s="166"/>
      <c r="C8" s="122" t="s">
        <v>120</v>
      </c>
      <c r="D8" s="123"/>
      <c r="E8" s="84">
        <f>样章开发_工作量评估!I14</f>
        <v>0</v>
      </c>
      <c r="F8" s="117"/>
      <c r="G8" s="117"/>
      <c r="H8" s="117"/>
      <c r="I8" s="118"/>
    </row>
    <row r="9" spans="2:9" x14ac:dyDescent="0.35">
      <c r="B9" s="166"/>
      <c r="C9" s="119" t="s">
        <v>135</v>
      </c>
      <c r="D9" s="29" t="s">
        <v>122</v>
      </c>
      <c r="E9" s="84">
        <f>样章开发_工作量评估!I18</f>
        <v>0</v>
      </c>
      <c r="F9" s="117"/>
      <c r="G9" s="117"/>
      <c r="H9" s="117"/>
      <c r="I9" s="118"/>
    </row>
    <row r="10" spans="2:9" x14ac:dyDescent="0.35">
      <c r="B10" s="166"/>
      <c r="C10" s="120"/>
      <c r="D10" s="29" t="s">
        <v>134</v>
      </c>
      <c r="E10" s="84">
        <f>样章开发_工作量评估!I19</f>
        <v>0</v>
      </c>
      <c r="F10" s="117"/>
      <c r="G10" s="117"/>
      <c r="H10" s="117"/>
      <c r="I10" s="118"/>
    </row>
    <row r="11" spans="2:9" x14ac:dyDescent="0.35">
      <c r="B11" s="166"/>
      <c r="C11" s="121"/>
      <c r="D11" s="29" t="s">
        <v>136</v>
      </c>
      <c r="E11" s="84">
        <f>样章开发_工作量评估!I20</f>
        <v>0</v>
      </c>
      <c r="F11" s="117"/>
      <c r="G11" s="117"/>
      <c r="H11" s="117"/>
      <c r="I11" s="118"/>
    </row>
    <row r="12" spans="2:9" x14ac:dyDescent="0.35">
      <c r="B12" s="94" t="s">
        <v>114</v>
      </c>
      <c r="C12" s="122" t="s">
        <v>17</v>
      </c>
      <c r="D12" s="123"/>
      <c r="E12" s="84">
        <f>需求分析_工作量评估!I9</f>
        <v>0</v>
      </c>
      <c r="F12" s="117"/>
      <c r="G12" s="117"/>
      <c r="H12" s="117"/>
      <c r="I12" s="118"/>
    </row>
    <row r="13" spans="2:9" x14ac:dyDescent="0.35">
      <c r="B13" s="155" t="s">
        <v>119</v>
      </c>
      <c r="C13" s="122" t="s">
        <v>18</v>
      </c>
      <c r="D13" s="123"/>
      <c r="E13" s="84">
        <f>动画制作_工作量评估!I23</f>
        <v>28</v>
      </c>
      <c r="F13" s="117"/>
      <c r="G13" s="117"/>
      <c r="H13" s="117"/>
      <c r="I13" s="118"/>
    </row>
    <row r="14" spans="2:9" x14ac:dyDescent="0.35">
      <c r="B14" s="167"/>
      <c r="C14" s="122" t="s">
        <v>24</v>
      </c>
      <c r="D14" s="123"/>
      <c r="E14" s="84">
        <f>视频制作_工作量评估!I17</f>
        <v>20</v>
      </c>
      <c r="F14" s="117"/>
      <c r="G14" s="117"/>
      <c r="H14" s="117"/>
      <c r="I14" s="118"/>
    </row>
    <row r="15" spans="2:9" x14ac:dyDescent="0.35">
      <c r="B15" s="167"/>
      <c r="C15" s="122" t="s">
        <v>120</v>
      </c>
      <c r="D15" s="123"/>
      <c r="E15" s="84">
        <f>PPT课件制作_工作量评估!I16</f>
        <v>27</v>
      </c>
      <c r="F15" s="117"/>
      <c r="G15" s="117"/>
      <c r="H15" s="117"/>
      <c r="I15" s="118"/>
    </row>
    <row r="16" spans="2:9" x14ac:dyDescent="0.35">
      <c r="B16" s="167"/>
      <c r="C16" s="119" t="s">
        <v>135</v>
      </c>
      <c r="D16" s="29" t="s">
        <v>122</v>
      </c>
      <c r="E16" s="84">
        <f>其他需求制作_工作量评估!I6</f>
        <v>3</v>
      </c>
      <c r="F16" s="117"/>
      <c r="G16" s="117"/>
      <c r="H16" s="117"/>
      <c r="I16" s="118"/>
    </row>
    <row r="17" spans="2:14" x14ac:dyDescent="0.35">
      <c r="B17" s="167"/>
      <c r="C17" s="120"/>
      <c r="D17" s="29" t="s">
        <v>134</v>
      </c>
      <c r="E17" s="84">
        <f>其他需求制作_工作量评估!I9</f>
        <v>5</v>
      </c>
      <c r="F17" s="117"/>
      <c r="G17" s="117"/>
      <c r="H17" s="117"/>
      <c r="I17" s="118"/>
    </row>
    <row r="18" spans="2:14" x14ac:dyDescent="0.35">
      <c r="B18" s="168"/>
      <c r="C18" s="121"/>
      <c r="D18" s="29" t="s">
        <v>136</v>
      </c>
      <c r="E18" s="84">
        <f>其他需求制作_工作量评估!I12</f>
        <v>3</v>
      </c>
      <c r="F18" s="117"/>
      <c r="G18" s="117"/>
      <c r="H18" s="117"/>
      <c r="I18" s="118"/>
    </row>
    <row r="19" spans="2:14" x14ac:dyDescent="0.35">
      <c r="B19" s="155" t="s">
        <v>31</v>
      </c>
      <c r="C19" s="119" t="s">
        <v>31</v>
      </c>
      <c r="D19" s="29" t="s">
        <v>31</v>
      </c>
      <c r="E19" s="84">
        <f>测试_工作量评估!I23</f>
        <v>7</v>
      </c>
      <c r="F19" s="117"/>
      <c r="G19" s="117"/>
      <c r="H19" s="117"/>
      <c r="I19" s="118"/>
    </row>
    <row r="20" spans="2:14" x14ac:dyDescent="0.35">
      <c r="B20" s="156"/>
      <c r="C20" s="121"/>
      <c r="D20" s="29" t="s">
        <v>62</v>
      </c>
      <c r="E20" s="84">
        <f>SUM(E13:E18)*10%</f>
        <v>8.6</v>
      </c>
      <c r="F20" s="157" t="s">
        <v>117</v>
      </c>
      <c r="G20" s="158"/>
      <c r="H20" s="158"/>
      <c r="I20" s="159"/>
    </row>
    <row r="21" spans="2:14" x14ac:dyDescent="0.35">
      <c r="B21" s="134" t="s">
        <v>32</v>
      </c>
      <c r="C21" s="135"/>
      <c r="D21" s="123"/>
      <c r="E21" s="84">
        <f>SUM(E13:E19)*10%</f>
        <v>9.3000000000000007</v>
      </c>
      <c r="F21" s="117" t="s">
        <v>117</v>
      </c>
      <c r="G21" s="117"/>
      <c r="H21" s="117"/>
      <c r="I21" s="118"/>
    </row>
    <row r="22" spans="2:14" x14ac:dyDescent="0.35">
      <c r="B22" s="149" t="s">
        <v>35</v>
      </c>
      <c r="C22" s="150"/>
      <c r="D22" s="151"/>
      <c r="E22" s="24">
        <f>SUM(E6:E21)</f>
        <v>110.89999999999999</v>
      </c>
      <c r="F22" s="152"/>
      <c r="G22" s="152"/>
      <c r="H22" s="152"/>
      <c r="I22" s="153"/>
    </row>
    <row r="23" spans="2:14" ht="13.5" customHeight="1" x14ac:dyDescent="0.35">
      <c r="B23" s="134" t="s">
        <v>63</v>
      </c>
      <c r="C23" s="135"/>
      <c r="D23" s="123"/>
      <c r="E23" s="84">
        <f>SUM(E22*10%)</f>
        <v>11.09</v>
      </c>
      <c r="F23" s="137" t="s">
        <v>117</v>
      </c>
      <c r="G23" s="137"/>
      <c r="H23" s="137"/>
      <c r="I23" s="154"/>
    </row>
    <row r="24" spans="2:14" ht="13.5" customHeight="1" x14ac:dyDescent="0.35">
      <c r="B24" s="134" t="s">
        <v>64</v>
      </c>
      <c r="C24" s="135"/>
      <c r="D24" s="123"/>
      <c r="E24" s="84">
        <f>(E22+E23)*5%</f>
        <v>6.0994999999999999</v>
      </c>
      <c r="F24" s="137" t="s">
        <v>107</v>
      </c>
      <c r="G24" s="137"/>
      <c r="H24" s="137"/>
      <c r="I24" s="154"/>
    </row>
    <row r="25" spans="2:14" ht="17.25" thickBot="1" x14ac:dyDescent="0.4">
      <c r="B25" s="126" t="s">
        <v>36</v>
      </c>
      <c r="C25" s="127"/>
      <c r="D25" s="128"/>
      <c r="E25" s="95">
        <f>SUM(E22:E24)</f>
        <v>128.08949999999999</v>
      </c>
      <c r="F25" s="138"/>
      <c r="G25" s="138"/>
      <c r="H25" s="138"/>
      <c r="I25" s="139"/>
    </row>
    <row r="29" spans="2:14" ht="18.75" customHeight="1" x14ac:dyDescent="0.35">
      <c r="B29" s="140" t="s">
        <v>139</v>
      </c>
      <c r="C29" s="140"/>
      <c r="D29" s="140"/>
      <c r="E29" s="140"/>
      <c r="F29" s="140"/>
      <c r="G29" s="140"/>
      <c r="H29" s="140"/>
      <c r="I29" s="26"/>
      <c r="J29" s="26"/>
      <c r="K29" s="26"/>
      <c r="L29" s="26"/>
      <c r="M29" s="26"/>
      <c r="N29" s="26"/>
    </row>
    <row r="31" spans="2:14" x14ac:dyDescent="0.35">
      <c r="B31" s="141" t="s">
        <v>39</v>
      </c>
      <c r="C31" s="145" t="s">
        <v>109</v>
      </c>
      <c r="D31" s="146"/>
      <c r="E31" s="143" t="s">
        <v>40</v>
      </c>
      <c r="F31" s="143"/>
      <c r="G31" s="143"/>
      <c r="H31" s="144" t="s">
        <v>115</v>
      </c>
      <c r="I31" s="142"/>
    </row>
    <row r="32" spans="2:14" ht="33" x14ac:dyDescent="0.35">
      <c r="B32" s="142"/>
      <c r="C32" s="147"/>
      <c r="D32" s="148"/>
      <c r="E32" s="83" t="s">
        <v>33</v>
      </c>
      <c r="F32" s="83" t="s">
        <v>41</v>
      </c>
      <c r="G32" s="83" t="s">
        <v>42</v>
      </c>
      <c r="H32" s="83" t="s">
        <v>43</v>
      </c>
      <c r="I32" s="83" t="s">
        <v>44</v>
      </c>
    </row>
    <row r="33" spans="2:13" x14ac:dyDescent="0.35">
      <c r="B33" s="132" t="s">
        <v>113</v>
      </c>
      <c r="C33" s="122" t="s">
        <v>18</v>
      </c>
      <c r="D33" s="123"/>
      <c r="E33" s="84">
        <f>E6</f>
        <v>0</v>
      </c>
      <c r="F33" s="86"/>
      <c r="G33" s="84">
        <f>IF(F33="",0,SUM(E33/F33))</f>
        <v>0</v>
      </c>
      <c r="H33" s="99"/>
      <c r="I33" s="23" t="str">
        <f>IF(H33="","",IF(INT(G33)-G33,WORKDAY(H33,G33,'附录-节假日'!$A$2:$A$32),WORKDAY(H33,G33-1,'附录-节假日'!$A$2:$A$32)))</f>
        <v/>
      </c>
    </row>
    <row r="34" spans="2:13" x14ac:dyDescent="0.35">
      <c r="B34" s="133"/>
      <c r="C34" s="122" t="s">
        <v>24</v>
      </c>
      <c r="D34" s="123"/>
      <c r="E34" s="84">
        <f t="shared" ref="E34:E48" si="0">E7</f>
        <v>0</v>
      </c>
      <c r="F34" s="86"/>
      <c r="G34" s="98">
        <f t="shared" ref="G34:G50" si="1">IF(F34="",0,SUM(E34/F34))</f>
        <v>0</v>
      </c>
      <c r="H34" s="100"/>
      <c r="I34" s="23" t="str">
        <f>IF(H34="","",IF(INT(G34)-G34,WORKDAY(H34,G34,'附录-节假日'!$A$2:$A$32),WORKDAY(H34,G34-1,'附录-节假日'!$A$2:$A$32)))</f>
        <v/>
      </c>
    </row>
    <row r="35" spans="2:13" x14ac:dyDescent="0.35">
      <c r="B35" s="133"/>
      <c r="C35" s="122" t="s">
        <v>120</v>
      </c>
      <c r="D35" s="123"/>
      <c r="E35" s="84">
        <f t="shared" si="0"/>
        <v>0</v>
      </c>
      <c r="F35" s="86"/>
      <c r="G35" s="98">
        <f t="shared" si="1"/>
        <v>0</v>
      </c>
      <c r="H35" s="100"/>
      <c r="I35" s="23" t="str">
        <f>IF(H35="","",IF(INT(G35)-G35,WORKDAY(H35,G35,'附录-节假日'!$A$2:$A$32),WORKDAY(H35,G35-1,'附录-节假日'!$A$2:$A$32)))</f>
        <v/>
      </c>
    </row>
    <row r="36" spans="2:13" x14ac:dyDescent="0.35">
      <c r="B36" s="133"/>
      <c r="C36" s="119" t="s">
        <v>135</v>
      </c>
      <c r="D36" s="85" t="s">
        <v>122</v>
      </c>
      <c r="E36" s="84">
        <f t="shared" si="0"/>
        <v>0</v>
      </c>
      <c r="F36" s="86"/>
      <c r="G36" s="98">
        <f t="shared" si="1"/>
        <v>0</v>
      </c>
      <c r="H36" s="100"/>
      <c r="I36" s="23" t="str">
        <f>IF(H36="","",IF(INT(G36)-G36,WORKDAY(H36,G36,'附录-节假日'!$A$2:$A$32),WORKDAY(H36,G36-1,'附录-节假日'!$A$2:$A$32)))</f>
        <v/>
      </c>
    </row>
    <row r="37" spans="2:13" x14ac:dyDescent="0.35">
      <c r="B37" s="133"/>
      <c r="C37" s="120"/>
      <c r="D37" s="85" t="s">
        <v>134</v>
      </c>
      <c r="E37" s="84">
        <f t="shared" si="0"/>
        <v>0</v>
      </c>
      <c r="F37" s="86"/>
      <c r="G37" s="98">
        <f t="shared" si="1"/>
        <v>0</v>
      </c>
      <c r="H37" s="100"/>
      <c r="I37" s="23" t="str">
        <f>IF(H37="","",IF(INT(G37)-G37,WORKDAY(H37,G37,'附录-节假日'!$A$2:$A$32),WORKDAY(H37,G37-1,'附录-节假日'!$A$2:$A$32)))</f>
        <v/>
      </c>
    </row>
    <row r="38" spans="2:13" x14ac:dyDescent="0.35">
      <c r="B38" s="133"/>
      <c r="C38" s="121"/>
      <c r="D38" s="85" t="s">
        <v>136</v>
      </c>
      <c r="E38" s="84">
        <f t="shared" si="0"/>
        <v>0</v>
      </c>
      <c r="F38" s="86"/>
      <c r="G38" s="98">
        <f t="shared" si="1"/>
        <v>0</v>
      </c>
      <c r="H38" s="100"/>
      <c r="I38" s="23" t="str">
        <f>IF(H38="","",IF(INT(G38)-G38,WORKDAY(H38,G38,'附录-节假日'!$A$2:$A$32),WORKDAY(H38,G38-1,'附录-节假日'!$A$2:$A$32)))</f>
        <v/>
      </c>
    </row>
    <row r="39" spans="2:13" x14ac:dyDescent="0.35">
      <c r="B39" s="47" t="s">
        <v>114</v>
      </c>
      <c r="C39" s="122" t="s">
        <v>17</v>
      </c>
      <c r="D39" s="123"/>
      <c r="E39" s="84">
        <f t="shared" si="0"/>
        <v>0</v>
      </c>
      <c r="F39" s="86"/>
      <c r="G39" s="98">
        <f t="shared" si="1"/>
        <v>0</v>
      </c>
      <c r="H39" s="99"/>
      <c r="I39" s="23" t="str">
        <f>IF(H39="","",IF(INT(G39)-G39,WORKDAY(H39,G39,'附录-节假日'!$A$2:$A$32),WORKDAY(H39,G39-1,'附录-节假日'!$A$2:$A$32)))</f>
        <v/>
      </c>
    </row>
    <row r="40" spans="2:13" x14ac:dyDescent="0.35">
      <c r="B40" s="119" t="s">
        <v>119</v>
      </c>
      <c r="C40" s="122" t="s">
        <v>18</v>
      </c>
      <c r="D40" s="123"/>
      <c r="E40" s="84">
        <f t="shared" si="0"/>
        <v>28</v>
      </c>
      <c r="F40" s="86">
        <v>5</v>
      </c>
      <c r="G40" s="98">
        <f t="shared" si="1"/>
        <v>5.6</v>
      </c>
      <c r="H40" s="100">
        <v>42636</v>
      </c>
      <c r="I40" s="23">
        <f>IF(H40="","",IF(INT(G40)-G40,WORKDAY(H40,G40,'附录-节假日'!$A$2:$A$32),WORKDAY(H40,G40-1,'附录-节假日'!$A$2:$A$32)))</f>
        <v>42643</v>
      </c>
    </row>
    <row r="41" spans="2:13" x14ac:dyDescent="0.35">
      <c r="B41" s="124"/>
      <c r="C41" s="122" t="s">
        <v>24</v>
      </c>
      <c r="D41" s="123"/>
      <c r="E41" s="84">
        <f t="shared" si="0"/>
        <v>20</v>
      </c>
      <c r="F41" s="86">
        <v>3</v>
      </c>
      <c r="G41" s="98">
        <f t="shared" si="1"/>
        <v>6.666666666666667</v>
      </c>
      <c r="H41" s="100">
        <v>42636</v>
      </c>
      <c r="I41" s="23">
        <f>IF(H41="","",IF(INT(G41)-G41,WORKDAY(H41,G41,'附录-节假日'!$A$2:$A$32),WORKDAY(H41,G41-1,'附录-节假日'!$A$2:$A$32)))</f>
        <v>42646</v>
      </c>
    </row>
    <row r="42" spans="2:13" x14ac:dyDescent="0.35">
      <c r="B42" s="124"/>
      <c r="C42" s="122" t="s">
        <v>120</v>
      </c>
      <c r="D42" s="123"/>
      <c r="E42" s="84">
        <f t="shared" si="0"/>
        <v>27</v>
      </c>
      <c r="F42" s="86">
        <v>2</v>
      </c>
      <c r="G42" s="98">
        <f t="shared" si="1"/>
        <v>13.5</v>
      </c>
      <c r="H42" s="100">
        <v>42618</v>
      </c>
      <c r="I42" s="23">
        <f>IF(H42="","",IF(INT(G42)-G42,WORKDAY(H42,G42,'附录-节假日'!$A$2:$A$32),WORKDAY(H42,G42-1,'附录-节假日'!$A$2:$A$32)))</f>
        <v>42635</v>
      </c>
    </row>
    <row r="43" spans="2:13" x14ac:dyDescent="0.35">
      <c r="B43" s="124"/>
      <c r="C43" s="119" t="s">
        <v>135</v>
      </c>
      <c r="D43" s="85" t="s">
        <v>122</v>
      </c>
      <c r="E43" s="84">
        <f t="shared" si="0"/>
        <v>3</v>
      </c>
      <c r="F43" s="86">
        <v>1</v>
      </c>
      <c r="G43" s="98">
        <f t="shared" si="1"/>
        <v>3</v>
      </c>
      <c r="H43" s="100">
        <v>42636</v>
      </c>
      <c r="I43" s="23">
        <f>IF(H43="","",IF(INT(G43)-G43,WORKDAY(H43,G43,'附录-节假日'!$A$2:$A$32),WORKDAY(H43,G43-1,'附录-节假日'!$A$2:$A$32)))</f>
        <v>42640</v>
      </c>
    </row>
    <row r="44" spans="2:13" x14ac:dyDescent="0.35">
      <c r="B44" s="124"/>
      <c r="C44" s="120"/>
      <c r="D44" s="85" t="s">
        <v>134</v>
      </c>
      <c r="E44" s="84">
        <f t="shared" si="0"/>
        <v>5</v>
      </c>
      <c r="F44" s="86">
        <v>4</v>
      </c>
      <c r="G44" s="98">
        <f t="shared" si="1"/>
        <v>1.25</v>
      </c>
      <c r="H44" s="100">
        <v>42619</v>
      </c>
      <c r="I44" s="23">
        <f>IF(H44="","",IF(INT(G44)-G44,WORKDAY(H44,G44,'附录-节假日'!$A$2:$A$32),WORKDAY(H44,G44-1,'附录-节假日'!$A$2:$A$32)))</f>
        <v>42620</v>
      </c>
    </row>
    <row r="45" spans="2:13" x14ac:dyDescent="0.35">
      <c r="B45" s="125"/>
      <c r="C45" s="121"/>
      <c r="D45" s="85" t="s">
        <v>136</v>
      </c>
      <c r="E45" s="84">
        <f t="shared" si="0"/>
        <v>3</v>
      </c>
      <c r="F45" s="86">
        <v>1</v>
      </c>
      <c r="G45" s="98">
        <f t="shared" si="1"/>
        <v>3</v>
      </c>
      <c r="H45" s="100">
        <v>42636</v>
      </c>
      <c r="I45" s="23">
        <f>IF(H45="","",IF(INT(G45)-G45,WORKDAY(H45,G45,'附录-节假日'!$A$2:$A$32),WORKDAY(H45,G45-1,'附录-节假日'!$A$2:$A$32)))</f>
        <v>42640</v>
      </c>
    </row>
    <row r="46" spans="2:13" x14ac:dyDescent="0.35">
      <c r="B46" s="136" t="s">
        <v>138</v>
      </c>
      <c r="C46" s="136" t="s">
        <v>31</v>
      </c>
      <c r="D46" s="85" t="s">
        <v>31</v>
      </c>
      <c r="E46" s="84">
        <f t="shared" si="0"/>
        <v>7</v>
      </c>
      <c r="F46" s="86">
        <v>1</v>
      </c>
      <c r="G46" s="98">
        <f t="shared" si="1"/>
        <v>7</v>
      </c>
      <c r="H46" s="100">
        <v>42587</v>
      </c>
      <c r="I46" s="23">
        <f>IF(H46="","",IF(INT(G46)-G46,WORKDAY(H46,G46,'附录-节假日'!$A$2:$A$32),WORKDAY(H46,G46-1,'附录-节假日'!$A$2:$A$32)))</f>
        <v>42597</v>
      </c>
    </row>
    <row r="47" spans="2:13" x14ac:dyDescent="0.35">
      <c r="B47" s="121"/>
      <c r="C47" s="121"/>
      <c r="D47" s="85" t="s">
        <v>62</v>
      </c>
      <c r="E47" s="84">
        <f t="shared" si="0"/>
        <v>8.6</v>
      </c>
      <c r="F47" s="86">
        <v>1</v>
      </c>
      <c r="G47" s="98">
        <f t="shared" si="1"/>
        <v>8.6</v>
      </c>
      <c r="H47" s="100">
        <v>42526</v>
      </c>
      <c r="I47" s="23">
        <f>IF(H47="","",IF(INT(G47)-G47,WORKDAY(H47,G47,'附录-节假日'!$A$2:$A$32),WORKDAY(H47,G47-1,'附录-节假日'!$A$2:$A$32)))</f>
        <v>42536</v>
      </c>
      <c r="M47" s="96"/>
    </row>
    <row r="48" spans="2:13" x14ac:dyDescent="0.35">
      <c r="B48" s="47" t="s">
        <v>137</v>
      </c>
      <c r="C48" s="122" t="s">
        <v>32</v>
      </c>
      <c r="D48" s="123"/>
      <c r="E48" s="84">
        <f t="shared" si="0"/>
        <v>9.3000000000000007</v>
      </c>
      <c r="F48" s="86">
        <v>1</v>
      </c>
      <c r="G48" s="98">
        <f t="shared" si="1"/>
        <v>9.3000000000000007</v>
      </c>
      <c r="H48" s="100">
        <v>42636</v>
      </c>
      <c r="I48" s="23">
        <f>IF(H48="","",IF(INT(G48)-G48,WORKDAY(H48,G48,'附录-节假日'!$A$2:$A$32),WORKDAY(H48,G48-1,'附录-节假日'!$A$2:$A$32)))</f>
        <v>42649</v>
      </c>
    </row>
    <row r="49" spans="2:14" x14ac:dyDescent="0.35">
      <c r="B49" s="115" t="s">
        <v>112</v>
      </c>
      <c r="C49" s="137" t="s">
        <v>37</v>
      </c>
      <c r="D49" s="137"/>
      <c r="E49" s="84">
        <f>E23</f>
        <v>11.09</v>
      </c>
      <c r="F49" s="86">
        <v>1</v>
      </c>
      <c r="G49" s="98">
        <f t="shared" si="1"/>
        <v>11.09</v>
      </c>
      <c r="H49" s="23">
        <f>MIN(H33:H48)</f>
        <v>42526</v>
      </c>
      <c r="I49" s="23">
        <f>MAX(I33:I48)</f>
        <v>42649</v>
      </c>
    </row>
    <row r="50" spans="2:14" x14ac:dyDescent="0.35">
      <c r="B50" s="116"/>
      <c r="C50" s="137" t="s">
        <v>65</v>
      </c>
      <c r="D50" s="137"/>
      <c r="E50" s="84">
        <f>E24</f>
        <v>6.0994999999999999</v>
      </c>
      <c r="F50" s="86">
        <v>1</v>
      </c>
      <c r="G50" s="98">
        <f t="shared" si="1"/>
        <v>6.0994999999999999</v>
      </c>
      <c r="H50" s="23">
        <f>MIN(H33:H48)</f>
        <v>42526</v>
      </c>
      <c r="I50" s="23">
        <f>MAX(I33:I48)</f>
        <v>42649</v>
      </c>
    </row>
    <row r="51" spans="2:14" x14ac:dyDescent="0.35">
      <c r="B51" s="129" t="s">
        <v>105</v>
      </c>
      <c r="C51" s="130"/>
      <c r="D51" s="24">
        <f>E25</f>
        <v>128.08949999999999</v>
      </c>
      <c r="E51" s="32" t="s">
        <v>106</v>
      </c>
      <c r="F51" s="33">
        <f>SUM(G33:G50)</f>
        <v>75.106166666666681</v>
      </c>
      <c r="G51" s="32" t="s">
        <v>106</v>
      </c>
      <c r="H51" s="25"/>
      <c r="I51" s="25"/>
    </row>
    <row r="55" spans="2:14" ht="18.75" customHeight="1" thickBot="1" x14ac:dyDescent="0.4">
      <c r="B55" s="131" t="s">
        <v>38</v>
      </c>
      <c r="C55" s="131"/>
      <c r="D55" s="131"/>
      <c r="E55" s="131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49.5" x14ac:dyDescent="0.35">
      <c r="B56" s="34" t="s">
        <v>45</v>
      </c>
      <c r="C56" s="35" t="s">
        <v>46</v>
      </c>
      <c r="D56" s="35" t="s">
        <v>47</v>
      </c>
      <c r="E56" s="36" t="s">
        <v>48</v>
      </c>
    </row>
    <row r="57" spans="2:14" x14ac:dyDescent="0.35">
      <c r="B57" s="37" t="s">
        <v>100</v>
      </c>
      <c r="C57" s="84">
        <f>E25/21.75</f>
        <v>5.8891724137931032</v>
      </c>
      <c r="D57" s="38">
        <v>2</v>
      </c>
      <c r="E57" s="76">
        <f>C57*D57</f>
        <v>11.778344827586206</v>
      </c>
    </row>
    <row r="58" spans="2:14" ht="17.25" thickBot="1" x14ac:dyDescent="0.4">
      <c r="B58" s="77" t="s">
        <v>111</v>
      </c>
      <c r="C58" s="78">
        <f>D26/21.75</f>
        <v>0</v>
      </c>
      <c r="D58" s="79"/>
      <c r="E58" s="80">
        <f>C58*D58</f>
        <v>0</v>
      </c>
    </row>
  </sheetData>
  <mergeCells count="64">
    <mergeCell ref="B5:C5"/>
    <mergeCell ref="E5:I5"/>
    <mergeCell ref="F14:I14"/>
    <mergeCell ref="F15:I15"/>
    <mergeCell ref="B6:B11"/>
    <mergeCell ref="F6:I6"/>
    <mergeCell ref="F12:I12"/>
    <mergeCell ref="B13:B18"/>
    <mergeCell ref="F13:I13"/>
    <mergeCell ref="F16:I16"/>
    <mergeCell ref="F17:I17"/>
    <mergeCell ref="F18:I18"/>
    <mergeCell ref="C12:D12"/>
    <mergeCell ref="C6:D6"/>
    <mergeCell ref="C7:D7"/>
    <mergeCell ref="C8:D8"/>
    <mergeCell ref="B19:B20"/>
    <mergeCell ref="C19:C20"/>
    <mergeCell ref="F19:I19"/>
    <mergeCell ref="F20:I20"/>
    <mergeCell ref="F21:I21"/>
    <mergeCell ref="B22:D22"/>
    <mergeCell ref="F22:I22"/>
    <mergeCell ref="B23:D23"/>
    <mergeCell ref="F23:I23"/>
    <mergeCell ref="F24:I24"/>
    <mergeCell ref="F25:I25"/>
    <mergeCell ref="B29:H29"/>
    <mergeCell ref="B31:B32"/>
    <mergeCell ref="E31:G31"/>
    <mergeCell ref="H31:I31"/>
    <mergeCell ref="C31:D32"/>
    <mergeCell ref="B51:C51"/>
    <mergeCell ref="B55:E55"/>
    <mergeCell ref="C13:D13"/>
    <mergeCell ref="C14:D14"/>
    <mergeCell ref="C15:D15"/>
    <mergeCell ref="B33:B38"/>
    <mergeCell ref="C33:D33"/>
    <mergeCell ref="C34:D34"/>
    <mergeCell ref="B24:D24"/>
    <mergeCell ref="B21:D21"/>
    <mergeCell ref="C16:C18"/>
    <mergeCell ref="B46:B47"/>
    <mergeCell ref="C46:C47"/>
    <mergeCell ref="C48:D48"/>
    <mergeCell ref="C49:D49"/>
    <mergeCell ref="C50:D50"/>
    <mergeCell ref="B49:B50"/>
    <mergeCell ref="F7:I7"/>
    <mergeCell ref="F8:I8"/>
    <mergeCell ref="F10:I10"/>
    <mergeCell ref="F11:I11"/>
    <mergeCell ref="F9:I9"/>
    <mergeCell ref="C9:C11"/>
    <mergeCell ref="C35:D35"/>
    <mergeCell ref="C36:C38"/>
    <mergeCell ref="C39:D39"/>
    <mergeCell ref="B40:B45"/>
    <mergeCell ref="C40:D40"/>
    <mergeCell ref="C41:D41"/>
    <mergeCell ref="C42:D42"/>
    <mergeCell ref="C43:C45"/>
    <mergeCell ref="B25:D25"/>
  </mergeCells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M13" sqref="M13"/>
    </sheetView>
  </sheetViews>
  <sheetFormatPr defaultRowHeight="16.5" x14ac:dyDescent="0.3"/>
  <cols>
    <col min="1" max="2" width="9" style="21"/>
    <col min="3" max="3" width="9" style="52"/>
    <col min="4" max="4" width="12.75" style="21" customWidth="1"/>
    <col min="5" max="5" width="10.625" style="21" customWidth="1"/>
    <col min="6" max="16384" width="9" style="21"/>
  </cols>
  <sheetData>
    <row r="1" spans="2:15" ht="17.25" x14ac:dyDescent="0.35">
      <c r="M1" s="27"/>
      <c r="N1" s="27"/>
      <c r="O1" s="27"/>
    </row>
    <row r="2" spans="2:15" ht="31.5" x14ac:dyDescent="0.35">
      <c r="B2" s="169" t="s">
        <v>49</v>
      </c>
      <c r="C2" s="169"/>
      <c r="D2" s="169"/>
      <c r="E2" s="169"/>
      <c r="F2" s="169"/>
      <c r="G2" s="169"/>
      <c r="H2" s="169"/>
      <c r="I2" s="169"/>
      <c r="J2" s="169"/>
      <c r="M2" s="27"/>
      <c r="N2" s="27"/>
      <c r="O2" s="27"/>
    </row>
    <row r="3" spans="2:15" ht="5.25" customHeight="1" thickBot="1" x14ac:dyDescent="0.4">
      <c r="B3" s="53"/>
      <c r="C3" s="60"/>
      <c r="D3" s="53"/>
      <c r="E3" s="53"/>
      <c r="F3" s="53"/>
      <c r="G3" s="53"/>
      <c r="H3" s="53"/>
      <c r="I3" s="53"/>
      <c r="J3" s="53"/>
      <c r="M3" s="27"/>
      <c r="N3" s="27"/>
      <c r="O3" s="27"/>
    </row>
    <row r="4" spans="2:15" s="27" customFormat="1" ht="49.5" x14ac:dyDescent="0.35">
      <c r="B4" s="54" t="s">
        <v>50</v>
      </c>
      <c r="C4" s="35" t="s">
        <v>51</v>
      </c>
      <c r="D4" s="35" t="s">
        <v>52</v>
      </c>
      <c r="E4" s="35" t="s">
        <v>53</v>
      </c>
      <c r="F4" s="35" t="s">
        <v>33</v>
      </c>
      <c r="G4" s="35" t="s">
        <v>54</v>
      </c>
      <c r="H4" s="35" t="s">
        <v>55</v>
      </c>
      <c r="I4" s="35" t="s">
        <v>56</v>
      </c>
      <c r="J4" s="36" t="s">
        <v>34</v>
      </c>
    </row>
    <row r="5" spans="2:15" s="27" customFormat="1" x14ac:dyDescent="0.35">
      <c r="B5" s="57">
        <v>1</v>
      </c>
      <c r="C5" s="137" t="s">
        <v>18</v>
      </c>
      <c r="D5" s="29" t="s">
        <v>19</v>
      </c>
      <c r="E5" s="29"/>
      <c r="F5" s="55"/>
      <c r="G5" s="173">
        <f>SUM(F5:F10)</f>
        <v>0</v>
      </c>
      <c r="H5" s="55">
        <v>1</v>
      </c>
      <c r="I5" s="174">
        <f>H5*F5+H6*F6+H7*F7+H8*F8+H9*F9+H10*F10</f>
        <v>0</v>
      </c>
      <c r="J5" s="56"/>
    </row>
    <row r="6" spans="2:15" s="27" customFormat="1" x14ac:dyDescent="0.35">
      <c r="B6" s="57">
        <v>2</v>
      </c>
      <c r="C6" s="137"/>
      <c r="D6" s="29" t="s">
        <v>20</v>
      </c>
      <c r="E6" s="29"/>
      <c r="F6" s="86"/>
      <c r="G6" s="173"/>
      <c r="H6" s="86">
        <v>1</v>
      </c>
      <c r="I6" s="175"/>
      <c r="J6" s="56"/>
    </row>
    <row r="7" spans="2:15" s="27" customFormat="1" x14ac:dyDescent="0.35">
      <c r="B7" s="57">
        <v>3</v>
      </c>
      <c r="C7" s="137"/>
      <c r="D7" s="29" t="s">
        <v>21</v>
      </c>
      <c r="E7" s="29"/>
      <c r="F7" s="86"/>
      <c r="G7" s="173"/>
      <c r="H7" s="86">
        <v>1</v>
      </c>
      <c r="I7" s="175"/>
      <c r="J7" s="56"/>
    </row>
    <row r="8" spans="2:15" s="27" customFormat="1" x14ac:dyDescent="0.35">
      <c r="B8" s="57">
        <v>4</v>
      </c>
      <c r="C8" s="137"/>
      <c r="D8" s="29" t="s">
        <v>22</v>
      </c>
      <c r="E8" s="29"/>
      <c r="F8" s="86"/>
      <c r="G8" s="173"/>
      <c r="H8" s="86">
        <v>1</v>
      </c>
      <c r="I8" s="175"/>
      <c r="J8" s="56"/>
    </row>
    <row r="9" spans="2:15" s="27" customFormat="1" x14ac:dyDescent="0.35">
      <c r="B9" s="57">
        <v>5</v>
      </c>
      <c r="C9" s="137"/>
      <c r="D9" s="29" t="s">
        <v>18</v>
      </c>
      <c r="E9" s="29"/>
      <c r="F9" s="86"/>
      <c r="G9" s="173"/>
      <c r="H9" s="86">
        <v>1</v>
      </c>
      <c r="I9" s="175"/>
      <c r="J9" s="56"/>
    </row>
    <row r="10" spans="2:15" s="27" customFormat="1" x14ac:dyDescent="0.35">
      <c r="B10" s="57">
        <v>6</v>
      </c>
      <c r="C10" s="137"/>
      <c r="D10" s="29" t="s">
        <v>23</v>
      </c>
      <c r="E10" s="29"/>
      <c r="F10" s="86"/>
      <c r="G10" s="173"/>
      <c r="H10" s="86">
        <v>1</v>
      </c>
      <c r="I10" s="176"/>
      <c r="J10" s="56"/>
    </row>
    <row r="11" spans="2:15" s="27" customFormat="1" x14ac:dyDescent="0.35">
      <c r="B11" s="57">
        <v>7</v>
      </c>
      <c r="C11" s="137" t="s">
        <v>24</v>
      </c>
      <c r="D11" s="29" t="s">
        <v>74</v>
      </c>
      <c r="E11" s="29"/>
      <c r="F11" s="86"/>
      <c r="G11" s="173">
        <f>SUM(F11:F13)</f>
        <v>0</v>
      </c>
      <c r="H11" s="86">
        <v>1</v>
      </c>
      <c r="I11" s="174">
        <f>H11*F11+H12*F12+H13*F13</f>
        <v>0</v>
      </c>
      <c r="J11" s="56"/>
    </row>
    <row r="12" spans="2:15" s="27" customFormat="1" x14ac:dyDescent="0.35">
      <c r="B12" s="57">
        <v>8</v>
      </c>
      <c r="C12" s="137"/>
      <c r="D12" s="29" t="s">
        <v>25</v>
      </c>
      <c r="E12" s="29"/>
      <c r="F12" s="86"/>
      <c r="G12" s="173"/>
      <c r="H12" s="86">
        <v>1</v>
      </c>
      <c r="I12" s="175"/>
      <c r="J12" s="56"/>
    </row>
    <row r="13" spans="2:15" s="27" customFormat="1" x14ac:dyDescent="0.35">
      <c r="B13" s="57">
        <v>9</v>
      </c>
      <c r="C13" s="137"/>
      <c r="D13" s="29" t="s">
        <v>26</v>
      </c>
      <c r="E13" s="29"/>
      <c r="F13" s="86"/>
      <c r="G13" s="173"/>
      <c r="H13" s="86">
        <v>1</v>
      </c>
      <c r="I13" s="176"/>
      <c r="J13" s="56"/>
    </row>
    <row r="14" spans="2:15" s="27" customFormat="1" x14ac:dyDescent="0.35">
      <c r="B14" s="57">
        <v>10</v>
      </c>
      <c r="C14" s="137" t="s">
        <v>120</v>
      </c>
      <c r="D14" s="30" t="s">
        <v>27</v>
      </c>
      <c r="E14" s="29"/>
      <c r="F14" s="86"/>
      <c r="G14" s="173">
        <f>SUM(F14:F17)</f>
        <v>0</v>
      </c>
      <c r="H14" s="86">
        <v>1</v>
      </c>
      <c r="I14" s="174">
        <f>H14*F14+H15*F15+H16*F16+H17*F17</f>
        <v>0</v>
      </c>
      <c r="J14" s="56"/>
    </row>
    <row r="15" spans="2:15" s="27" customFormat="1" x14ac:dyDescent="0.35">
      <c r="B15" s="57">
        <v>11</v>
      </c>
      <c r="C15" s="137"/>
      <c r="D15" s="30" t="s">
        <v>28</v>
      </c>
      <c r="E15" s="29"/>
      <c r="F15" s="86"/>
      <c r="G15" s="173"/>
      <c r="H15" s="86">
        <v>1</v>
      </c>
      <c r="I15" s="175"/>
      <c r="J15" s="56"/>
    </row>
    <row r="16" spans="2:15" s="27" customFormat="1" x14ac:dyDescent="0.35">
      <c r="B16" s="57">
        <v>12</v>
      </c>
      <c r="C16" s="137"/>
      <c r="D16" s="29" t="s">
        <v>29</v>
      </c>
      <c r="E16" s="29"/>
      <c r="F16" s="86"/>
      <c r="G16" s="173"/>
      <c r="H16" s="86">
        <v>1</v>
      </c>
      <c r="I16" s="175"/>
      <c r="J16" s="56"/>
    </row>
    <row r="17" spans="2:15" s="27" customFormat="1" x14ac:dyDescent="0.35">
      <c r="B17" s="57">
        <v>13</v>
      </c>
      <c r="C17" s="137"/>
      <c r="D17" s="29" t="s">
        <v>30</v>
      </c>
      <c r="E17" s="29"/>
      <c r="F17" s="86"/>
      <c r="G17" s="173"/>
      <c r="H17" s="86">
        <v>1</v>
      </c>
      <c r="I17" s="176"/>
      <c r="J17" s="56"/>
    </row>
    <row r="18" spans="2:15" s="27" customFormat="1" x14ac:dyDescent="0.35">
      <c r="B18" s="57">
        <v>14</v>
      </c>
      <c r="C18" s="119" t="s">
        <v>141</v>
      </c>
      <c r="D18" s="88" t="s">
        <v>122</v>
      </c>
      <c r="E18" s="88"/>
      <c r="F18" s="86"/>
      <c r="G18" s="89">
        <f>F18</f>
        <v>0</v>
      </c>
      <c r="H18" s="86">
        <v>1</v>
      </c>
      <c r="I18" s="84">
        <f t="shared" ref="I18:I20" si="0">SUM(F18*H18)</f>
        <v>0</v>
      </c>
      <c r="J18" s="90"/>
    </row>
    <row r="19" spans="2:15" s="27" customFormat="1" x14ac:dyDescent="0.35">
      <c r="B19" s="57">
        <v>15</v>
      </c>
      <c r="C19" s="120"/>
      <c r="D19" s="88" t="s">
        <v>123</v>
      </c>
      <c r="E19" s="88"/>
      <c r="F19" s="86"/>
      <c r="G19" s="89">
        <f t="shared" ref="G19:G20" si="1">F19</f>
        <v>0</v>
      </c>
      <c r="H19" s="86">
        <v>1</v>
      </c>
      <c r="I19" s="84">
        <f t="shared" si="0"/>
        <v>0</v>
      </c>
      <c r="J19" s="90"/>
    </row>
    <row r="20" spans="2:15" s="27" customFormat="1" x14ac:dyDescent="0.35">
      <c r="B20" s="57">
        <v>16</v>
      </c>
      <c r="C20" s="121"/>
      <c r="D20" s="88" t="s">
        <v>124</v>
      </c>
      <c r="E20" s="88"/>
      <c r="F20" s="86"/>
      <c r="G20" s="89">
        <f t="shared" si="1"/>
        <v>0</v>
      </c>
      <c r="H20" s="86">
        <v>1</v>
      </c>
      <c r="I20" s="84">
        <f t="shared" si="0"/>
        <v>0</v>
      </c>
      <c r="J20" s="90"/>
    </row>
    <row r="21" spans="2:15" s="27" customFormat="1" ht="17.25" thickBot="1" x14ac:dyDescent="0.4">
      <c r="B21" s="170" t="s">
        <v>36</v>
      </c>
      <c r="C21" s="138"/>
      <c r="D21" s="138"/>
      <c r="E21" s="61"/>
      <c r="F21" s="171">
        <f>SUM(F5:F17)</f>
        <v>0</v>
      </c>
      <c r="G21" s="172"/>
      <c r="H21" s="62"/>
      <c r="I21" s="63">
        <f>SUM(I5:I17)</f>
        <v>0</v>
      </c>
      <c r="J21" s="64"/>
    </row>
    <row r="22" spans="2:15" ht="17.25" x14ac:dyDescent="0.35">
      <c r="M22" s="27"/>
      <c r="N22" s="27"/>
      <c r="O22" s="27"/>
    </row>
  </sheetData>
  <mergeCells count="13">
    <mergeCell ref="B2:J2"/>
    <mergeCell ref="C5:C10"/>
    <mergeCell ref="B21:D21"/>
    <mergeCell ref="F21:G21"/>
    <mergeCell ref="C11:C13"/>
    <mergeCell ref="C18:C20"/>
    <mergeCell ref="C14:C17"/>
    <mergeCell ref="G5:G10"/>
    <mergeCell ref="G11:G13"/>
    <mergeCell ref="G14:G17"/>
    <mergeCell ref="I5:I10"/>
    <mergeCell ref="I11:I13"/>
    <mergeCell ref="I14:I1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E17" sqref="E17"/>
    </sheetView>
  </sheetViews>
  <sheetFormatPr defaultRowHeight="16.5" x14ac:dyDescent="0.3"/>
  <cols>
    <col min="1" max="2" width="9" style="21"/>
    <col min="3" max="3" width="11.5" style="21" customWidth="1"/>
    <col min="4" max="5" width="13.125" style="21" customWidth="1"/>
    <col min="6" max="16384" width="9" style="21"/>
  </cols>
  <sheetData>
    <row r="2" spans="2:10" ht="31.5" x14ac:dyDescent="0.3">
      <c r="B2" s="169" t="s">
        <v>49</v>
      </c>
      <c r="C2" s="169"/>
      <c r="D2" s="169"/>
      <c r="E2" s="169"/>
      <c r="F2" s="169"/>
      <c r="G2" s="169"/>
      <c r="H2" s="169"/>
      <c r="I2" s="169"/>
      <c r="J2" s="169"/>
    </row>
    <row r="3" spans="2:10" ht="5.25" customHeight="1" thickBot="1" x14ac:dyDescent="0.35">
      <c r="B3" s="53"/>
      <c r="C3" s="53"/>
      <c r="D3" s="53"/>
      <c r="E3" s="53"/>
      <c r="F3" s="53"/>
      <c r="G3" s="53"/>
      <c r="H3" s="53"/>
      <c r="I3" s="53"/>
      <c r="J3" s="53"/>
    </row>
    <row r="4" spans="2:10" s="27" customFormat="1" ht="49.5" x14ac:dyDescent="0.35">
      <c r="B4" s="54" t="s">
        <v>50</v>
      </c>
      <c r="C4" s="35" t="s">
        <v>51</v>
      </c>
      <c r="D4" s="35" t="s">
        <v>52</v>
      </c>
      <c r="E4" s="35" t="s">
        <v>53</v>
      </c>
      <c r="F4" s="35" t="s">
        <v>33</v>
      </c>
      <c r="G4" s="35" t="s">
        <v>54</v>
      </c>
      <c r="H4" s="35" t="s">
        <v>55</v>
      </c>
      <c r="I4" s="35" t="s">
        <v>56</v>
      </c>
      <c r="J4" s="36" t="s">
        <v>34</v>
      </c>
    </row>
    <row r="5" spans="2:10" s="27" customFormat="1" x14ac:dyDescent="0.35">
      <c r="B5" s="57">
        <v>1</v>
      </c>
      <c r="C5" s="136" t="s">
        <v>58</v>
      </c>
      <c r="D5" s="29" t="s">
        <v>59</v>
      </c>
      <c r="E5" s="29"/>
      <c r="F5" s="55"/>
      <c r="G5" s="177">
        <f>SUM(F5:F8)</f>
        <v>0</v>
      </c>
      <c r="H5" s="55">
        <v>1</v>
      </c>
      <c r="I5" s="22">
        <f>SUM(F5*H5)</f>
        <v>0</v>
      </c>
      <c r="J5" s="56"/>
    </row>
    <row r="6" spans="2:10" s="27" customFormat="1" x14ac:dyDescent="0.35">
      <c r="B6" s="57">
        <v>2</v>
      </c>
      <c r="C6" s="120"/>
      <c r="D6" s="29" t="s">
        <v>60</v>
      </c>
      <c r="E6" s="29"/>
      <c r="F6" s="55"/>
      <c r="G6" s="178"/>
      <c r="H6" s="55">
        <v>1</v>
      </c>
      <c r="I6" s="22">
        <f t="shared" ref="I6:I8" si="0">SUM(F6*H6)</f>
        <v>0</v>
      </c>
      <c r="J6" s="56"/>
    </row>
    <row r="7" spans="2:10" s="27" customFormat="1" ht="24.75" customHeight="1" x14ac:dyDescent="0.35">
      <c r="B7" s="57">
        <v>3</v>
      </c>
      <c r="C7" s="120"/>
      <c r="D7" s="29" t="s">
        <v>61</v>
      </c>
      <c r="E7" s="29"/>
      <c r="F7" s="55"/>
      <c r="G7" s="178"/>
      <c r="H7" s="55">
        <v>1</v>
      </c>
      <c r="I7" s="22">
        <f t="shared" si="0"/>
        <v>0</v>
      </c>
      <c r="J7" s="56"/>
    </row>
    <row r="8" spans="2:10" s="27" customFormat="1" ht="24.75" customHeight="1" x14ac:dyDescent="0.35">
      <c r="B8" s="57">
        <v>4</v>
      </c>
      <c r="C8" s="121"/>
      <c r="D8" s="29" t="s">
        <v>57</v>
      </c>
      <c r="E8" s="29"/>
      <c r="F8" s="55"/>
      <c r="G8" s="179"/>
      <c r="H8" s="55">
        <v>1</v>
      </c>
      <c r="I8" s="22">
        <f t="shared" si="0"/>
        <v>0</v>
      </c>
      <c r="J8" s="56"/>
    </row>
    <row r="9" spans="2:10" s="27" customFormat="1" ht="17.25" thickBot="1" x14ac:dyDescent="0.4">
      <c r="B9" s="170" t="s">
        <v>36</v>
      </c>
      <c r="C9" s="138"/>
      <c r="D9" s="138"/>
      <c r="E9" s="58"/>
      <c r="F9" s="180">
        <f>SUM(F5:F8)</f>
        <v>0</v>
      </c>
      <c r="G9" s="181"/>
      <c r="H9" s="65"/>
      <c r="I9" s="66">
        <f>SUM(I5:I8)</f>
        <v>0</v>
      </c>
      <c r="J9" s="59"/>
    </row>
    <row r="10" spans="2:10" s="27" customFormat="1" x14ac:dyDescent="0.35"/>
  </sheetData>
  <mergeCells count="5">
    <mergeCell ref="C5:C8"/>
    <mergeCell ref="G5:G8"/>
    <mergeCell ref="B2:J2"/>
    <mergeCell ref="B9:D9"/>
    <mergeCell ref="F9:G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opLeftCell="A4" workbookViewId="0">
      <selection activeCell="N18" sqref="N18"/>
    </sheetView>
  </sheetViews>
  <sheetFormatPr defaultRowHeight="16.5" x14ac:dyDescent="0.3"/>
  <cols>
    <col min="1" max="2" width="9" style="21"/>
    <col min="3" max="3" width="12.375" style="21" customWidth="1"/>
    <col min="4" max="6" width="9" style="21"/>
    <col min="7" max="7" width="9" style="52"/>
    <col min="8" max="16384" width="9" style="21"/>
  </cols>
  <sheetData>
    <row r="2" spans="2:10" ht="31.5" x14ac:dyDescent="0.3">
      <c r="B2" s="169" t="s">
        <v>49</v>
      </c>
      <c r="C2" s="169"/>
      <c r="D2" s="169"/>
      <c r="E2" s="169"/>
      <c r="F2" s="169"/>
      <c r="G2" s="169"/>
      <c r="H2" s="169"/>
      <c r="I2" s="169"/>
      <c r="J2" s="169"/>
    </row>
    <row r="3" spans="2:10" ht="32.25" thickBot="1" x14ac:dyDescent="0.35">
      <c r="B3" s="53"/>
      <c r="C3" s="53"/>
      <c r="D3" s="53"/>
      <c r="E3" s="53"/>
      <c r="F3" s="53"/>
      <c r="G3" s="60"/>
      <c r="H3" s="53"/>
      <c r="I3" s="53"/>
      <c r="J3" s="53"/>
    </row>
    <row r="4" spans="2:10" s="27" customFormat="1" ht="49.5" x14ac:dyDescent="0.35">
      <c r="B4" s="54" t="s">
        <v>50</v>
      </c>
      <c r="C4" s="35" t="s">
        <v>51</v>
      </c>
      <c r="D4" s="35" t="s">
        <v>52</v>
      </c>
      <c r="E4" s="35" t="s">
        <v>53</v>
      </c>
      <c r="F4" s="35" t="s">
        <v>33</v>
      </c>
      <c r="G4" s="35" t="s">
        <v>54</v>
      </c>
      <c r="H4" s="35" t="s">
        <v>55</v>
      </c>
      <c r="I4" s="35" t="s">
        <v>56</v>
      </c>
      <c r="J4" s="36" t="s">
        <v>34</v>
      </c>
    </row>
    <row r="5" spans="2:10" s="27" customFormat="1" x14ac:dyDescent="0.35">
      <c r="B5" s="57">
        <v>1</v>
      </c>
      <c r="C5" s="29" t="s">
        <v>19</v>
      </c>
      <c r="D5" s="29"/>
      <c r="E5" s="29"/>
      <c r="F5" s="55">
        <v>1</v>
      </c>
      <c r="G5" s="22">
        <f>F5</f>
        <v>1</v>
      </c>
      <c r="H5" s="55">
        <v>1</v>
      </c>
      <c r="I5" s="22">
        <f>SUM(F5*H5)</f>
        <v>1</v>
      </c>
      <c r="J5" s="56"/>
    </row>
    <row r="6" spans="2:10" s="27" customFormat="1" x14ac:dyDescent="0.35">
      <c r="B6" s="57">
        <v>2</v>
      </c>
      <c r="C6" s="29" t="s">
        <v>20</v>
      </c>
      <c r="D6" s="29"/>
      <c r="E6" s="29"/>
      <c r="F6" s="55">
        <v>1</v>
      </c>
      <c r="G6" s="22">
        <f>F6</f>
        <v>1</v>
      </c>
      <c r="H6" s="55">
        <v>1</v>
      </c>
      <c r="I6" s="22">
        <f t="shared" ref="I6:I22" si="0">SUM(F6*H6)</f>
        <v>1</v>
      </c>
      <c r="J6" s="56"/>
    </row>
    <row r="7" spans="2:10" s="27" customFormat="1" x14ac:dyDescent="0.35">
      <c r="B7" s="57">
        <v>3</v>
      </c>
      <c r="C7" s="29" t="s">
        <v>21</v>
      </c>
      <c r="D7" s="29"/>
      <c r="E7" s="29"/>
      <c r="F7" s="55">
        <v>1</v>
      </c>
      <c r="G7" s="22">
        <f>F7</f>
        <v>1</v>
      </c>
      <c r="H7" s="55">
        <v>1</v>
      </c>
      <c r="I7" s="22">
        <f t="shared" si="0"/>
        <v>1</v>
      </c>
      <c r="J7" s="56"/>
    </row>
    <row r="8" spans="2:10" s="27" customFormat="1" x14ac:dyDescent="0.35">
      <c r="B8" s="57">
        <v>4</v>
      </c>
      <c r="C8" s="184" t="s">
        <v>22</v>
      </c>
      <c r="D8" s="31" t="s">
        <v>77</v>
      </c>
      <c r="E8" s="29"/>
      <c r="F8" s="55">
        <v>1</v>
      </c>
      <c r="G8" s="186">
        <f>SUM(F8:F12)</f>
        <v>7</v>
      </c>
      <c r="H8" s="55">
        <v>1</v>
      </c>
      <c r="I8" s="22">
        <f t="shared" si="0"/>
        <v>1</v>
      </c>
      <c r="J8" s="56"/>
    </row>
    <row r="9" spans="2:10" s="27" customFormat="1" x14ac:dyDescent="0.35">
      <c r="B9" s="57">
        <v>5</v>
      </c>
      <c r="C9" s="184"/>
      <c r="D9" s="31" t="s">
        <v>78</v>
      </c>
      <c r="E9" s="29"/>
      <c r="F9" s="55">
        <v>2</v>
      </c>
      <c r="G9" s="178"/>
      <c r="H9" s="55">
        <v>1</v>
      </c>
      <c r="I9" s="22">
        <f t="shared" si="0"/>
        <v>2</v>
      </c>
      <c r="J9" s="56"/>
    </row>
    <row r="10" spans="2:10" s="27" customFormat="1" x14ac:dyDescent="0.35">
      <c r="B10" s="57">
        <v>6</v>
      </c>
      <c r="C10" s="184"/>
      <c r="D10" s="31" t="s">
        <v>79</v>
      </c>
      <c r="E10" s="29"/>
      <c r="F10" s="55">
        <v>1</v>
      </c>
      <c r="G10" s="178"/>
      <c r="H10" s="55">
        <v>1</v>
      </c>
      <c r="I10" s="22">
        <f t="shared" si="0"/>
        <v>1</v>
      </c>
      <c r="J10" s="56"/>
    </row>
    <row r="11" spans="2:10" s="27" customFormat="1" x14ac:dyDescent="0.35">
      <c r="B11" s="57">
        <v>7</v>
      </c>
      <c r="C11" s="184"/>
      <c r="D11" s="31" t="s">
        <v>81</v>
      </c>
      <c r="E11" s="29"/>
      <c r="F11" s="55">
        <v>2</v>
      </c>
      <c r="G11" s="178"/>
      <c r="H11" s="55">
        <v>1</v>
      </c>
      <c r="I11" s="22">
        <f t="shared" si="0"/>
        <v>2</v>
      </c>
      <c r="J11" s="56"/>
    </row>
    <row r="12" spans="2:10" s="27" customFormat="1" x14ac:dyDescent="0.35">
      <c r="B12" s="57">
        <v>8</v>
      </c>
      <c r="C12" s="184"/>
      <c r="D12" s="29" t="s">
        <v>57</v>
      </c>
      <c r="E12" s="29"/>
      <c r="F12" s="55">
        <v>1</v>
      </c>
      <c r="G12" s="179"/>
      <c r="H12" s="55">
        <v>1</v>
      </c>
      <c r="I12" s="22">
        <f t="shared" si="0"/>
        <v>1</v>
      </c>
      <c r="J12" s="56"/>
    </row>
    <row r="13" spans="2:10" s="27" customFormat="1" x14ac:dyDescent="0.35">
      <c r="B13" s="57">
        <v>9</v>
      </c>
      <c r="C13" s="185" t="s">
        <v>72</v>
      </c>
      <c r="D13" s="31" t="s">
        <v>82</v>
      </c>
      <c r="E13" s="29"/>
      <c r="F13" s="55">
        <v>3</v>
      </c>
      <c r="G13" s="186">
        <f>SUM(F13:F17)</f>
        <v>11</v>
      </c>
      <c r="H13" s="55">
        <v>1</v>
      </c>
      <c r="I13" s="22">
        <f t="shared" si="0"/>
        <v>3</v>
      </c>
      <c r="J13" s="56"/>
    </row>
    <row r="14" spans="2:10" s="27" customFormat="1" x14ac:dyDescent="0.35">
      <c r="B14" s="57">
        <v>10</v>
      </c>
      <c r="C14" s="185"/>
      <c r="D14" s="31" t="s">
        <v>83</v>
      </c>
      <c r="E14" s="29"/>
      <c r="F14" s="55">
        <v>1</v>
      </c>
      <c r="G14" s="178"/>
      <c r="H14" s="55">
        <v>1</v>
      </c>
      <c r="I14" s="22">
        <f t="shared" si="0"/>
        <v>1</v>
      </c>
      <c r="J14" s="56"/>
    </row>
    <row r="15" spans="2:10" s="27" customFormat="1" x14ac:dyDescent="0.35">
      <c r="B15" s="57">
        <v>11</v>
      </c>
      <c r="C15" s="185"/>
      <c r="D15" s="31" t="s">
        <v>84</v>
      </c>
      <c r="E15" s="29"/>
      <c r="F15" s="55">
        <v>1</v>
      </c>
      <c r="G15" s="178"/>
      <c r="H15" s="55">
        <v>1</v>
      </c>
      <c r="I15" s="22">
        <f t="shared" si="0"/>
        <v>1</v>
      </c>
      <c r="J15" s="56"/>
    </row>
    <row r="16" spans="2:10" s="27" customFormat="1" x14ac:dyDescent="0.35">
      <c r="B16" s="57">
        <v>12</v>
      </c>
      <c r="C16" s="185"/>
      <c r="D16" s="31" t="s">
        <v>80</v>
      </c>
      <c r="E16" s="29"/>
      <c r="F16" s="55">
        <v>2</v>
      </c>
      <c r="G16" s="178"/>
      <c r="H16" s="86">
        <v>1</v>
      </c>
      <c r="I16" s="22">
        <f t="shared" si="0"/>
        <v>2</v>
      </c>
      <c r="J16" s="56"/>
    </row>
    <row r="17" spans="2:10" s="27" customFormat="1" x14ac:dyDescent="0.35">
      <c r="B17" s="57">
        <v>13</v>
      </c>
      <c r="C17" s="185"/>
      <c r="D17" s="29" t="s">
        <v>57</v>
      </c>
      <c r="E17" s="29"/>
      <c r="F17" s="55">
        <v>4</v>
      </c>
      <c r="G17" s="179"/>
      <c r="H17" s="55">
        <v>1</v>
      </c>
      <c r="I17" s="22">
        <f t="shared" si="0"/>
        <v>4</v>
      </c>
      <c r="J17" s="56"/>
    </row>
    <row r="18" spans="2:10" s="27" customFormat="1" x14ac:dyDescent="0.35">
      <c r="B18" s="57">
        <v>14</v>
      </c>
      <c r="C18" s="185" t="s">
        <v>73</v>
      </c>
      <c r="D18" s="31" t="s">
        <v>85</v>
      </c>
      <c r="E18" s="29"/>
      <c r="F18" s="55">
        <v>1</v>
      </c>
      <c r="G18" s="186">
        <f>SUM(F18:F22)</f>
        <v>7</v>
      </c>
      <c r="H18" s="55">
        <v>1</v>
      </c>
      <c r="I18" s="22">
        <f t="shared" si="0"/>
        <v>1</v>
      </c>
      <c r="J18" s="56"/>
    </row>
    <row r="19" spans="2:10" s="27" customFormat="1" x14ac:dyDescent="0.35">
      <c r="B19" s="57">
        <v>15</v>
      </c>
      <c r="C19" s="185"/>
      <c r="D19" s="31" t="s">
        <v>83</v>
      </c>
      <c r="E19" s="29"/>
      <c r="F19" s="55">
        <v>1</v>
      </c>
      <c r="G19" s="178"/>
      <c r="H19" s="55">
        <v>1</v>
      </c>
      <c r="I19" s="22">
        <f t="shared" si="0"/>
        <v>1</v>
      </c>
      <c r="J19" s="56"/>
    </row>
    <row r="20" spans="2:10" s="27" customFormat="1" x14ac:dyDescent="0.35">
      <c r="B20" s="57">
        <v>16</v>
      </c>
      <c r="C20" s="185"/>
      <c r="D20" s="31" t="s">
        <v>84</v>
      </c>
      <c r="E20" s="29"/>
      <c r="F20" s="55">
        <v>3</v>
      </c>
      <c r="G20" s="178"/>
      <c r="H20" s="55">
        <v>1</v>
      </c>
      <c r="I20" s="22">
        <f t="shared" si="0"/>
        <v>3</v>
      </c>
      <c r="J20" s="56"/>
    </row>
    <row r="21" spans="2:10" s="27" customFormat="1" x14ac:dyDescent="0.35">
      <c r="B21" s="57">
        <v>17</v>
      </c>
      <c r="C21" s="185"/>
      <c r="D21" s="31" t="s">
        <v>86</v>
      </c>
      <c r="E21" s="29"/>
      <c r="F21" s="55">
        <v>1</v>
      </c>
      <c r="G21" s="178"/>
      <c r="H21" s="55">
        <v>1</v>
      </c>
      <c r="I21" s="22">
        <f t="shared" si="0"/>
        <v>1</v>
      </c>
      <c r="J21" s="56"/>
    </row>
    <row r="22" spans="2:10" s="27" customFormat="1" x14ac:dyDescent="0.35">
      <c r="B22" s="57">
        <v>18</v>
      </c>
      <c r="C22" s="185"/>
      <c r="D22" s="29" t="s">
        <v>57</v>
      </c>
      <c r="E22" s="29"/>
      <c r="F22" s="55">
        <v>1</v>
      </c>
      <c r="G22" s="179"/>
      <c r="H22" s="55">
        <v>1</v>
      </c>
      <c r="I22" s="22">
        <f t="shared" si="0"/>
        <v>1</v>
      </c>
      <c r="J22" s="56"/>
    </row>
    <row r="23" spans="2:10" s="27" customFormat="1" ht="17.25" thickBot="1" x14ac:dyDescent="0.4">
      <c r="B23" s="170" t="s">
        <v>36</v>
      </c>
      <c r="C23" s="138"/>
      <c r="D23" s="138"/>
      <c r="E23" s="58"/>
      <c r="F23" s="182">
        <f>SUM(F5:F22)</f>
        <v>28</v>
      </c>
      <c r="G23" s="183"/>
      <c r="H23" s="65"/>
      <c r="I23" s="71">
        <f>SUM(I5:I22)</f>
        <v>28</v>
      </c>
      <c r="J23" s="59"/>
    </row>
  </sheetData>
  <mergeCells count="9">
    <mergeCell ref="B2:J2"/>
    <mergeCell ref="B23:D23"/>
    <mergeCell ref="F23:G23"/>
    <mergeCell ref="C8:C12"/>
    <mergeCell ref="C13:C17"/>
    <mergeCell ref="G8:G12"/>
    <mergeCell ref="G13:G17"/>
    <mergeCell ref="C18:C22"/>
    <mergeCell ref="G18:G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G21" sqref="G21"/>
    </sheetView>
  </sheetViews>
  <sheetFormatPr defaultRowHeight="13.5" x14ac:dyDescent="0.15"/>
  <cols>
    <col min="4" max="4" width="11.5" customWidth="1"/>
  </cols>
  <sheetData>
    <row r="2" spans="2:10" ht="27" x14ac:dyDescent="0.15">
      <c r="B2" s="188" t="s">
        <v>49</v>
      </c>
      <c r="C2" s="188"/>
      <c r="D2" s="188"/>
      <c r="E2" s="188"/>
      <c r="F2" s="188"/>
      <c r="G2" s="188"/>
      <c r="H2" s="188"/>
      <c r="I2" s="188"/>
      <c r="J2" s="188"/>
    </row>
    <row r="3" spans="2:10" ht="27.75" thickBot="1" x14ac:dyDescent="0.2">
      <c r="B3" s="8"/>
      <c r="C3" s="8"/>
      <c r="D3" s="8"/>
      <c r="E3" s="8"/>
      <c r="F3" s="8"/>
      <c r="G3" s="8"/>
      <c r="H3" s="8"/>
      <c r="I3" s="8"/>
      <c r="J3" s="8"/>
    </row>
    <row r="4" spans="2:10" ht="40.5" x14ac:dyDescent="0.15">
      <c r="B4" s="6" t="s">
        <v>50</v>
      </c>
      <c r="C4" s="4" t="s">
        <v>51</v>
      </c>
      <c r="D4" s="4" t="s">
        <v>52</v>
      </c>
      <c r="E4" s="4" t="s">
        <v>53</v>
      </c>
      <c r="F4" s="4" t="s">
        <v>33</v>
      </c>
      <c r="G4" s="4" t="s">
        <v>54</v>
      </c>
      <c r="H4" s="4" t="s">
        <v>55</v>
      </c>
      <c r="I4" s="4" t="s">
        <v>56</v>
      </c>
      <c r="J4" s="5" t="s">
        <v>34</v>
      </c>
    </row>
    <row r="5" spans="2:10" x14ac:dyDescent="0.15">
      <c r="B5" s="10">
        <v>1</v>
      </c>
      <c r="C5" s="193" t="s">
        <v>75</v>
      </c>
      <c r="D5" s="2" t="s">
        <v>87</v>
      </c>
      <c r="E5" s="2"/>
      <c r="F5" s="1">
        <v>1</v>
      </c>
      <c r="G5" s="187">
        <f>SUM(F5:F8)</f>
        <v>4</v>
      </c>
      <c r="H5" s="1">
        <v>1</v>
      </c>
      <c r="I5" s="19">
        <f>SUM(F5*H5)</f>
        <v>1</v>
      </c>
      <c r="J5" s="9"/>
    </row>
    <row r="6" spans="2:10" x14ac:dyDescent="0.15">
      <c r="B6" s="10">
        <v>2</v>
      </c>
      <c r="C6" s="193"/>
      <c r="D6" s="2" t="s">
        <v>88</v>
      </c>
      <c r="E6" s="2"/>
      <c r="F6" s="1">
        <v>1</v>
      </c>
      <c r="G6" s="187"/>
      <c r="H6" s="1">
        <v>1</v>
      </c>
      <c r="I6" s="19">
        <f t="shared" ref="I6:I16" si="0">SUM(F6*H6)</f>
        <v>1</v>
      </c>
      <c r="J6" s="9"/>
    </row>
    <row r="7" spans="2:10" x14ac:dyDescent="0.15">
      <c r="B7" s="10">
        <v>3</v>
      </c>
      <c r="C7" s="193"/>
      <c r="D7" s="2" t="s">
        <v>89</v>
      </c>
      <c r="E7" s="2"/>
      <c r="F7" s="1">
        <v>1</v>
      </c>
      <c r="G7" s="187"/>
      <c r="H7" s="1">
        <v>1</v>
      </c>
      <c r="I7" s="19">
        <f t="shared" si="0"/>
        <v>1</v>
      </c>
      <c r="J7" s="9"/>
    </row>
    <row r="8" spans="2:10" x14ac:dyDescent="0.15">
      <c r="B8" s="10">
        <v>4</v>
      </c>
      <c r="C8" s="193"/>
      <c r="D8" s="2" t="s">
        <v>57</v>
      </c>
      <c r="E8" s="2"/>
      <c r="F8" s="1">
        <v>1</v>
      </c>
      <c r="G8" s="187"/>
      <c r="H8" s="1">
        <v>1</v>
      </c>
      <c r="I8" s="19">
        <f t="shared" si="0"/>
        <v>1</v>
      </c>
      <c r="J8" s="9"/>
    </row>
    <row r="9" spans="2:10" x14ac:dyDescent="0.15">
      <c r="B9" s="10">
        <v>5</v>
      </c>
      <c r="C9" s="194" t="s">
        <v>25</v>
      </c>
      <c r="D9" s="2" t="s">
        <v>90</v>
      </c>
      <c r="E9" s="2"/>
      <c r="F9" s="1">
        <v>2</v>
      </c>
      <c r="G9" s="187">
        <f>SUM(F9:F12)</f>
        <v>8</v>
      </c>
      <c r="H9" s="1">
        <v>1</v>
      </c>
      <c r="I9" s="19">
        <f t="shared" si="0"/>
        <v>2</v>
      </c>
      <c r="J9" s="9"/>
    </row>
    <row r="10" spans="2:10" x14ac:dyDescent="0.15">
      <c r="B10" s="10">
        <v>6</v>
      </c>
      <c r="C10" s="194"/>
      <c r="D10" s="2" t="s">
        <v>91</v>
      </c>
      <c r="E10" s="2"/>
      <c r="F10" s="1">
        <v>2</v>
      </c>
      <c r="G10" s="187"/>
      <c r="H10" s="1">
        <v>1</v>
      </c>
      <c r="I10" s="19">
        <f t="shared" si="0"/>
        <v>2</v>
      </c>
      <c r="J10" s="9"/>
    </row>
    <row r="11" spans="2:10" x14ac:dyDescent="0.15">
      <c r="B11" s="10">
        <v>7</v>
      </c>
      <c r="C11" s="194"/>
      <c r="D11" s="2" t="s">
        <v>89</v>
      </c>
      <c r="E11" s="2"/>
      <c r="F11" s="1">
        <v>2</v>
      </c>
      <c r="G11" s="187"/>
      <c r="H11" s="1">
        <v>1</v>
      </c>
      <c r="I11" s="19">
        <f t="shared" si="0"/>
        <v>2</v>
      </c>
      <c r="J11" s="9"/>
    </row>
    <row r="12" spans="2:10" x14ac:dyDescent="0.15">
      <c r="B12" s="10">
        <v>8</v>
      </c>
      <c r="C12" s="194"/>
      <c r="D12" s="2" t="s">
        <v>57</v>
      </c>
      <c r="E12" s="2"/>
      <c r="F12" s="1">
        <v>2</v>
      </c>
      <c r="G12" s="187"/>
      <c r="H12" s="1">
        <v>1</v>
      </c>
      <c r="I12" s="19">
        <f t="shared" si="0"/>
        <v>2</v>
      </c>
      <c r="J12" s="9"/>
    </row>
    <row r="13" spans="2:10" x14ac:dyDescent="0.15">
      <c r="B13" s="10">
        <v>9</v>
      </c>
      <c r="C13" s="194" t="s">
        <v>26</v>
      </c>
      <c r="D13" s="2" t="s">
        <v>92</v>
      </c>
      <c r="E13" s="2"/>
      <c r="F13" s="1">
        <v>2</v>
      </c>
      <c r="G13" s="187">
        <f>SUM(F13:F16)</f>
        <v>8</v>
      </c>
      <c r="H13" s="1">
        <v>1</v>
      </c>
      <c r="I13" s="19">
        <f t="shared" si="0"/>
        <v>2</v>
      </c>
      <c r="J13" s="9"/>
    </row>
    <row r="14" spans="2:10" x14ac:dyDescent="0.15">
      <c r="B14" s="10">
        <v>10</v>
      </c>
      <c r="C14" s="194"/>
      <c r="D14" s="2" t="s">
        <v>91</v>
      </c>
      <c r="E14" s="2"/>
      <c r="F14" s="1">
        <v>2</v>
      </c>
      <c r="G14" s="187"/>
      <c r="H14" s="1">
        <v>1</v>
      </c>
      <c r="I14" s="19">
        <f t="shared" si="0"/>
        <v>2</v>
      </c>
      <c r="J14" s="9"/>
    </row>
    <row r="15" spans="2:10" x14ac:dyDescent="0.15">
      <c r="B15" s="10">
        <v>11</v>
      </c>
      <c r="C15" s="194"/>
      <c r="D15" s="2" t="s">
        <v>89</v>
      </c>
      <c r="E15" s="2"/>
      <c r="F15" s="1">
        <v>2</v>
      </c>
      <c r="G15" s="187"/>
      <c r="H15" s="1">
        <v>1</v>
      </c>
      <c r="I15" s="19">
        <f t="shared" si="0"/>
        <v>2</v>
      </c>
      <c r="J15" s="9"/>
    </row>
    <row r="16" spans="2:10" x14ac:dyDescent="0.15">
      <c r="B16" s="10">
        <v>12</v>
      </c>
      <c r="C16" s="194"/>
      <c r="D16" s="2" t="s">
        <v>57</v>
      </c>
      <c r="E16" s="2"/>
      <c r="F16" s="1">
        <v>2</v>
      </c>
      <c r="G16" s="187"/>
      <c r="H16" s="1">
        <v>1</v>
      </c>
      <c r="I16" s="19">
        <f t="shared" si="0"/>
        <v>2</v>
      </c>
      <c r="J16" s="9"/>
    </row>
    <row r="17" spans="2:10" ht="14.25" thickBot="1" x14ac:dyDescent="0.2">
      <c r="B17" s="189" t="s">
        <v>36</v>
      </c>
      <c r="C17" s="190"/>
      <c r="D17" s="190"/>
      <c r="E17" s="67"/>
      <c r="F17" s="191">
        <f>SUM(F5:F16)</f>
        <v>20</v>
      </c>
      <c r="G17" s="192"/>
      <c r="H17" s="68"/>
      <c r="I17" s="69">
        <f>SUM(I5:I16)</f>
        <v>20</v>
      </c>
      <c r="J17" s="70"/>
    </row>
  </sheetData>
  <mergeCells count="9">
    <mergeCell ref="G13:G16"/>
    <mergeCell ref="B2:J2"/>
    <mergeCell ref="B17:D17"/>
    <mergeCell ref="F17:G17"/>
    <mergeCell ref="C5:C8"/>
    <mergeCell ref="C9:C12"/>
    <mergeCell ref="C13:C16"/>
    <mergeCell ref="G5:G8"/>
    <mergeCell ref="G9:G1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I23" sqref="I23"/>
    </sheetView>
  </sheetViews>
  <sheetFormatPr defaultRowHeight="13.5" x14ac:dyDescent="0.15"/>
  <cols>
    <col min="3" max="3" width="14.875" customWidth="1"/>
    <col min="4" max="4" width="13.5" customWidth="1"/>
  </cols>
  <sheetData>
    <row r="2" spans="2:10" ht="27" x14ac:dyDescent="0.15">
      <c r="B2" s="188" t="s">
        <v>49</v>
      </c>
      <c r="C2" s="188"/>
      <c r="D2" s="188"/>
      <c r="E2" s="188"/>
      <c r="F2" s="188"/>
      <c r="G2" s="188"/>
      <c r="H2" s="188"/>
      <c r="I2" s="188"/>
      <c r="J2" s="188"/>
    </row>
    <row r="3" spans="2:10" ht="27.75" thickBot="1" x14ac:dyDescent="0.2">
      <c r="B3" s="8"/>
      <c r="C3" s="8"/>
      <c r="D3" s="8"/>
      <c r="E3" s="8"/>
      <c r="F3" s="8"/>
      <c r="G3" s="8"/>
      <c r="H3" s="8"/>
      <c r="I3" s="8"/>
      <c r="J3" s="8"/>
    </row>
    <row r="4" spans="2:10" ht="40.5" x14ac:dyDescent="0.15">
      <c r="B4" s="6" t="s">
        <v>50</v>
      </c>
      <c r="C4" s="4" t="s">
        <v>51</v>
      </c>
      <c r="D4" s="4" t="s">
        <v>52</v>
      </c>
      <c r="E4" s="4" t="s">
        <v>53</v>
      </c>
      <c r="F4" s="4" t="s">
        <v>33</v>
      </c>
      <c r="G4" s="4" t="s">
        <v>54</v>
      </c>
      <c r="H4" s="4" t="s">
        <v>55</v>
      </c>
      <c r="I4" s="4" t="s">
        <v>56</v>
      </c>
      <c r="J4" s="5" t="s">
        <v>34</v>
      </c>
    </row>
    <row r="5" spans="2:10" x14ac:dyDescent="0.15">
      <c r="B5" s="10">
        <v>1</v>
      </c>
      <c r="C5" s="194" t="s">
        <v>76</v>
      </c>
      <c r="D5" s="2" t="s">
        <v>94</v>
      </c>
      <c r="E5" s="2"/>
      <c r="F5" s="1">
        <v>1</v>
      </c>
      <c r="G5" s="187">
        <f>SUM(F5:F7)</f>
        <v>3</v>
      </c>
      <c r="H5" s="1">
        <v>1</v>
      </c>
      <c r="I5" s="19">
        <f>SUM(F5*H5)</f>
        <v>1</v>
      </c>
      <c r="J5" s="9"/>
    </row>
    <row r="6" spans="2:10" x14ac:dyDescent="0.15">
      <c r="B6" s="10">
        <v>2</v>
      </c>
      <c r="C6" s="194"/>
      <c r="D6" s="2" t="s">
        <v>93</v>
      </c>
      <c r="E6" s="2"/>
      <c r="F6" s="1">
        <v>1</v>
      </c>
      <c r="G6" s="187"/>
      <c r="H6" s="1">
        <v>1</v>
      </c>
      <c r="I6" s="19">
        <f t="shared" ref="I6:I15" si="0">SUM(F6*H6)</f>
        <v>1</v>
      </c>
      <c r="J6" s="9"/>
    </row>
    <row r="7" spans="2:10" x14ac:dyDescent="0.15">
      <c r="B7" s="10">
        <v>3</v>
      </c>
      <c r="C7" s="194"/>
      <c r="D7" s="2" t="s">
        <v>98</v>
      </c>
      <c r="E7" s="2"/>
      <c r="F7" s="1">
        <v>1</v>
      </c>
      <c r="G7" s="187"/>
      <c r="H7" s="1">
        <v>1</v>
      </c>
      <c r="I7" s="19">
        <f t="shared" si="0"/>
        <v>1</v>
      </c>
      <c r="J7" s="9"/>
    </row>
    <row r="8" spans="2:10" x14ac:dyDescent="0.15">
      <c r="B8" s="10">
        <v>4</v>
      </c>
      <c r="C8" s="194" t="s">
        <v>28</v>
      </c>
      <c r="D8" s="2" t="s">
        <v>95</v>
      </c>
      <c r="E8" s="2"/>
      <c r="F8" s="1">
        <v>10</v>
      </c>
      <c r="G8" s="187">
        <f>SUM(F8:F9)</f>
        <v>11</v>
      </c>
      <c r="H8" s="1">
        <v>1</v>
      </c>
      <c r="I8" s="19">
        <f t="shared" si="0"/>
        <v>10</v>
      </c>
      <c r="J8" s="9"/>
    </row>
    <row r="9" spans="2:10" x14ac:dyDescent="0.15">
      <c r="B9" s="10">
        <v>5</v>
      </c>
      <c r="C9" s="194"/>
      <c r="D9" s="2" t="s">
        <v>98</v>
      </c>
      <c r="E9" s="2"/>
      <c r="F9" s="1">
        <v>1</v>
      </c>
      <c r="G9" s="187"/>
      <c r="H9" s="1">
        <v>1</v>
      </c>
      <c r="I9" s="19">
        <f t="shared" si="0"/>
        <v>1</v>
      </c>
      <c r="J9" s="9"/>
    </row>
    <row r="10" spans="2:10" x14ac:dyDescent="0.15">
      <c r="B10" s="10">
        <v>6</v>
      </c>
      <c r="C10" s="193" t="s">
        <v>29</v>
      </c>
      <c r="D10" s="2" t="s">
        <v>96</v>
      </c>
      <c r="E10" s="2"/>
      <c r="F10" s="1">
        <v>5</v>
      </c>
      <c r="G10" s="187">
        <f>SUM(F10:F12)</f>
        <v>8</v>
      </c>
      <c r="H10" s="1">
        <v>1</v>
      </c>
      <c r="I10" s="19">
        <f t="shared" si="0"/>
        <v>5</v>
      </c>
      <c r="J10" s="9"/>
    </row>
    <row r="11" spans="2:10" x14ac:dyDescent="0.15">
      <c r="B11" s="10">
        <v>7</v>
      </c>
      <c r="C11" s="193"/>
      <c r="D11" s="2" t="s">
        <v>97</v>
      </c>
      <c r="E11" s="2"/>
      <c r="F11" s="1">
        <v>2</v>
      </c>
      <c r="G11" s="187"/>
      <c r="H11" s="1">
        <v>1</v>
      </c>
      <c r="I11" s="19">
        <f t="shared" si="0"/>
        <v>2</v>
      </c>
      <c r="J11" s="9"/>
    </row>
    <row r="12" spans="2:10" x14ac:dyDescent="0.15">
      <c r="B12" s="10">
        <v>8</v>
      </c>
      <c r="C12" s="193"/>
      <c r="D12" s="2" t="s">
        <v>98</v>
      </c>
      <c r="E12" s="2"/>
      <c r="F12" s="1">
        <v>1</v>
      </c>
      <c r="G12" s="187"/>
      <c r="H12" s="1">
        <v>1</v>
      </c>
      <c r="I12" s="19">
        <f t="shared" si="0"/>
        <v>1</v>
      </c>
      <c r="J12" s="9"/>
    </row>
    <row r="13" spans="2:10" x14ac:dyDescent="0.15">
      <c r="B13" s="10">
        <v>9</v>
      </c>
      <c r="C13" s="193" t="s">
        <v>30</v>
      </c>
      <c r="D13" s="2" t="s">
        <v>99</v>
      </c>
      <c r="E13" s="2"/>
      <c r="F13" s="1">
        <v>3</v>
      </c>
      <c r="G13" s="187">
        <f>SUM(F13:F15)</f>
        <v>5</v>
      </c>
      <c r="H13" s="1">
        <v>1</v>
      </c>
      <c r="I13" s="19">
        <f t="shared" si="0"/>
        <v>3</v>
      </c>
      <c r="J13" s="9"/>
    </row>
    <row r="14" spans="2:10" x14ac:dyDescent="0.15">
      <c r="B14" s="10">
        <v>10</v>
      </c>
      <c r="C14" s="193"/>
      <c r="D14" s="2" t="s">
        <v>98</v>
      </c>
      <c r="E14" s="2"/>
      <c r="F14" s="1">
        <v>1</v>
      </c>
      <c r="G14" s="187"/>
      <c r="H14" s="1">
        <v>1</v>
      </c>
      <c r="I14" s="19">
        <f t="shared" si="0"/>
        <v>1</v>
      </c>
      <c r="J14" s="9"/>
    </row>
    <row r="15" spans="2:10" x14ac:dyDescent="0.15">
      <c r="B15" s="10">
        <v>11</v>
      </c>
      <c r="C15" s="193"/>
      <c r="D15" s="2" t="s">
        <v>98</v>
      </c>
      <c r="E15" s="2"/>
      <c r="F15" s="1">
        <v>1</v>
      </c>
      <c r="G15" s="187"/>
      <c r="H15" s="1">
        <v>1</v>
      </c>
      <c r="I15" s="19">
        <f t="shared" si="0"/>
        <v>1</v>
      </c>
      <c r="J15" s="9"/>
    </row>
    <row r="16" spans="2:10" ht="14.25" thickBot="1" x14ac:dyDescent="0.2">
      <c r="B16" s="189" t="s">
        <v>36</v>
      </c>
      <c r="C16" s="190"/>
      <c r="D16" s="190"/>
      <c r="E16" s="67"/>
      <c r="F16" s="195">
        <f>SUM(F5:F15)</f>
        <v>27</v>
      </c>
      <c r="G16" s="195"/>
      <c r="H16" s="68"/>
      <c r="I16" s="69">
        <f>SUM(I5:I15)</f>
        <v>27</v>
      </c>
      <c r="J16" s="70"/>
    </row>
  </sheetData>
  <mergeCells count="11">
    <mergeCell ref="B2:J2"/>
    <mergeCell ref="B16:D16"/>
    <mergeCell ref="F16:G16"/>
    <mergeCell ref="C10:C12"/>
    <mergeCell ref="C5:C7"/>
    <mergeCell ref="C8:C9"/>
    <mergeCell ref="C13:C15"/>
    <mergeCell ref="G5:G7"/>
    <mergeCell ref="G8:G9"/>
    <mergeCell ref="G10:G12"/>
    <mergeCell ref="G13:G1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I23" sqref="I23"/>
    </sheetView>
  </sheetViews>
  <sheetFormatPr defaultRowHeight="13.5" x14ac:dyDescent="0.15"/>
  <cols>
    <col min="3" max="3" width="13.5" customWidth="1"/>
    <col min="4" max="4" width="16.125" customWidth="1"/>
  </cols>
  <sheetData>
    <row r="2" spans="2:10" ht="27" x14ac:dyDescent="0.15">
      <c r="B2" s="188" t="s">
        <v>49</v>
      </c>
      <c r="C2" s="188"/>
      <c r="D2" s="188"/>
      <c r="E2" s="188"/>
      <c r="F2" s="188"/>
      <c r="G2" s="188"/>
      <c r="H2" s="188"/>
      <c r="I2" s="188"/>
      <c r="J2" s="188"/>
    </row>
    <row r="4" spans="2:10" ht="14.25" thickBot="1" x14ac:dyDescent="0.2"/>
    <row r="5" spans="2:10" ht="40.5" x14ac:dyDescent="0.15">
      <c r="B5" s="6" t="s">
        <v>50</v>
      </c>
      <c r="C5" s="4" t="s">
        <v>51</v>
      </c>
      <c r="D5" s="4" t="s">
        <v>52</v>
      </c>
      <c r="E5" s="4" t="s">
        <v>53</v>
      </c>
      <c r="F5" s="4" t="s">
        <v>33</v>
      </c>
      <c r="G5" s="4" t="s">
        <v>54</v>
      </c>
      <c r="H5" s="4" t="s">
        <v>55</v>
      </c>
      <c r="I5" s="4" t="s">
        <v>56</v>
      </c>
      <c r="J5" s="5" t="s">
        <v>34</v>
      </c>
    </row>
    <row r="6" spans="2:10" x14ac:dyDescent="0.15">
      <c r="B6" s="10">
        <v>1</v>
      </c>
      <c r="C6" s="200" t="s">
        <v>127</v>
      </c>
      <c r="D6" s="2" t="s">
        <v>125</v>
      </c>
      <c r="E6" s="2"/>
      <c r="F6" s="1">
        <v>1</v>
      </c>
      <c r="G6" s="187">
        <f>SUM(F6:F8)</f>
        <v>3</v>
      </c>
      <c r="H6" s="1">
        <v>1</v>
      </c>
      <c r="I6" s="197">
        <f>H6*F6+H7*F7+H8*F8</f>
        <v>3</v>
      </c>
      <c r="J6" s="9"/>
    </row>
    <row r="7" spans="2:10" x14ac:dyDescent="0.15">
      <c r="B7" s="10">
        <v>2</v>
      </c>
      <c r="C7" s="200"/>
      <c r="D7" s="2" t="s">
        <v>126</v>
      </c>
      <c r="E7" s="2"/>
      <c r="F7" s="1">
        <v>1</v>
      </c>
      <c r="G7" s="187"/>
      <c r="H7" s="1">
        <v>1</v>
      </c>
      <c r="I7" s="198"/>
      <c r="J7" s="9"/>
    </row>
    <row r="8" spans="2:10" x14ac:dyDescent="0.15">
      <c r="B8" s="10">
        <v>3</v>
      </c>
      <c r="C8" s="200"/>
      <c r="D8" s="2" t="s">
        <v>57</v>
      </c>
      <c r="E8" s="2"/>
      <c r="F8" s="1">
        <v>1</v>
      </c>
      <c r="G8" s="187"/>
      <c r="H8" s="1">
        <v>1</v>
      </c>
      <c r="I8" s="199"/>
      <c r="J8" s="9"/>
    </row>
    <row r="9" spans="2:10" x14ac:dyDescent="0.15">
      <c r="B9" s="10">
        <v>4</v>
      </c>
      <c r="C9" s="196" t="s">
        <v>128</v>
      </c>
      <c r="D9" s="2" t="s">
        <v>129</v>
      </c>
      <c r="E9" s="2"/>
      <c r="F9" s="1">
        <v>3</v>
      </c>
      <c r="G9" s="187">
        <f>SUM(F9:F11)</f>
        <v>5</v>
      </c>
      <c r="H9" s="1">
        <v>1</v>
      </c>
      <c r="I9" s="197">
        <f>H9*F9+H10*F10+H11*F11</f>
        <v>5</v>
      </c>
      <c r="J9" s="9"/>
    </row>
    <row r="10" spans="2:10" x14ac:dyDescent="0.15">
      <c r="B10" s="10">
        <v>5</v>
      </c>
      <c r="C10" s="196"/>
      <c r="D10" s="2" t="s">
        <v>130</v>
      </c>
      <c r="E10" s="2"/>
      <c r="F10" s="1">
        <v>1</v>
      </c>
      <c r="G10" s="187"/>
      <c r="H10" s="1">
        <v>1</v>
      </c>
      <c r="I10" s="198"/>
      <c r="J10" s="9"/>
    </row>
    <row r="11" spans="2:10" x14ac:dyDescent="0.15">
      <c r="B11" s="10">
        <v>6</v>
      </c>
      <c r="C11" s="196"/>
      <c r="D11" s="2" t="s">
        <v>131</v>
      </c>
      <c r="E11" s="2"/>
      <c r="F11" s="1">
        <v>1</v>
      </c>
      <c r="G11" s="187"/>
      <c r="H11" s="1">
        <v>1</v>
      </c>
      <c r="I11" s="199"/>
      <c r="J11" s="9"/>
    </row>
    <row r="12" spans="2:10" x14ac:dyDescent="0.15">
      <c r="B12" s="10">
        <v>7</v>
      </c>
      <c r="C12" s="91" t="s">
        <v>121</v>
      </c>
      <c r="D12" s="2" t="s">
        <v>132</v>
      </c>
      <c r="E12" s="2"/>
      <c r="F12" s="1">
        <v>1</v>
      </c>
      <c r="G12" s="187">
        <f>SUM(F12:F14)</f>
        <v>3</v>
      </c>
      <c r="H12" s="1">
        <v>1</v>
      </c>
      <c r="I12" s="197">
        <f>H12*F12+H13*F13+H14*F14</f>
        <v>3</v>
      </c>
      <c r="J12" s="9"/>
    </row>
    <row r="13" spans="2:10" x14ac:dyDescent="0.15">
      <c r="B13" s="10">
        <v>8</v>
      </c>
      <c r="C13" s="91"/>
      <c r="D13" s="2" t="s">
        <v>133</v>
      </c>
      <c r="E13" s="2"/>
      <c r="F13" s="1">
        <v>1</v>
      </c>
      <c r="G13" s="187"/>
      <c r="H13" s="1">
        <v>1</v>
      </c>
      <c r="I13" s="198"/>
      <c r="J13" s="9"/>
    </row>
    <row r="14" spans="2:10" x14ac:dyDescent="0.15">
      <c r="B14" s="10">
        <v>9</v>
      </c>
      <c r="C14" s="92"/>
      <c r="D14" s="2" t="s">
        <v>57</v>
      </c>
      <c r="E14" s="2"/>
      <c r="F14" s="1">
        <v>1</v>
      </c>
      <c r="G14" s="187"/>
      <c r="H14" s="1">
        <v>1</v>
      </c>
      <c r="I14" s="199"/>
      <c r="J14" s="9"/>
    </row>
    <row r="15" spans="2:10" ht="14.25" thickBot="1" x14ac:dyDescent="0.2">
      <c r="B15" s="189" t="s">
        <v>36</v>
      </c>
      <c r="C15" s="190"/>
      <c r="D15" s="190"/>
      <c r="E15" s="67"/>
      <c r="F15" s="195">
        <f>SUM(F6:F14)</f>
        <v>11</v>
      </c>
      <c r="G15" s="195"/>
      <c r="H15" s="68"/>
      <c r="I15" s="69">
        <f>SUM(I6:I14)</f>
        <v>11</v>
      </c>
      <c r="J15" s="70"/>
    </row>
  </sheetData>
  <mergeCells count="11">
    <mergeCell ref="B2:J2"/>
    <mergeCell ref="B15:D15"/>
    <mergeCell ref="F15:G15"/>
    <mergeCell ref="C9:C11"/>
    <mergeCell ref="G9:G11"/>
    <mergeCell ref="G12:G14"/>
    <mergeCell ref="I6:I8"/>
    <mergeCell ref="I9:I11"/>
    <mergeCell ref="I12:I14"/>
    <mergeCell ref="C6:C8"/>
    <mergeCell ref="G6:G8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opLeftCell="A16" workbookViewId="0">
      <selection activeCell="K26" sqref="K26"/>
    </sheetView>
  </sheetViews>
  <sheetFormatPr defaultRowHeight="13.5" x14ac:dyDescent="0.15"/>
  <cols>
    <col min="3" max="3" width="22.125" customWidth="1"/>
    <col min="4" max="4" width="20.875" customWidth="1"/>
    <col min="7" max="7" width="9" style="7"/>
  </cols>
  <sheetData>
    <row r="2" spans="2:10" ht="27" x14ac:dyDescent="0.15">
      <c r="B2" s="188" t="s">
        <v>49</v>
      </c>
      <c r="C2" s="188"/>
      <c r="D2" s="188"/>
      <c r="E2" s="188"/>
      <c r="F2" s="188"/>
      <c r="G2" s="188"/>
      <c r="H2" s="188"/>
      <c r="I2" s="188"/>
      <c r="J2" s="188"/>
    </row>
    <row r="3" spans="2:10" ht="27.75" thickBot="1" x14ac:dyDescent="0.2">
      <c r="B3" s="8"/>
      <c r="C3" s="8"/>
      <c r="D3" s="8"/>
      <c r="E3" s="8"/>
      <c r="F3" s="8"/>
      <c r="G3" s="11"/>
      <c r="H3" s="8"/>
      <c r="I3" s="8"/>
      <c r="J3" s="8"/>
    </row>
    <row r="4" spans="2:10" ht="40.5" x14ac:dyDescent="0.15">
      <c r="B4" s="6" t="s">
        <v>50</v>
      </c>
      <c r="C4" s="4" t="s">
        <v>51</v>
      </c>
      <c r="D4" s="4" t="s">
        <v>52</v>
      </c>
      <c r="E4" s="4" t="s">
        <v>53</v>
      </c>
      <c r="F4" s="4" t="s">
        <v>33</v>
      </c>
      <c r="G4" s="4" t="s">
        <v>54</v>
      </c>
      <c r="H4" s="4" t="s">
        <v>55</v>
      </c>
      <c r="I4" s="4" t="s">
        <v>56</v>
      </c>
      <c r="J4" s="5" t="s">
        <v>34</v>
      </c>
    </row>
    <row r="5" spans="2:10" x14ac:dyDescent="0.15">
      <c r="B5" s="10">
        <v>1</v>
      </c>
      <c r="C5" s="201" t="s">
        <v>66</v>
      </c>
      <c r="D5" s="73" t="s">
        <v>67</v>
      </c>
      <c r="E5" s="2"/>
      <c r="F5" s="1">
        <v>1</v>
      </c>
      <c r="G5" s="187">
        <f>SUM(F5:F7)</f>
        <v>3</v>
      </c>
      <c r="H5" s="1">
        <v>1</v>
      </c>
      <c r="I5" s="19">
        <f>SUM(F5*H5)</f>
        <v>1</v>
      </c>
      <c r="J5" s="9"/>
    </row>
    <row r="6" spans="2:10" x14ac:dyDescent="0.15">
      <c r="B6" s="10">
        <v>2</v>
      </c>
      <c r="C6" s="201"/>
      <c r="D6" s="73" t="s">
        <v>68</v>
      </c>
      <c r="E6" s="2"/>
      <c r="F6" s="1">
        <v>1</v>
      </c>
      <c r="G6" s="187"/>
      <c r="H6" s="1">
        <v>1</v>
      </c>
      <c r="I6" s="19">
        <f t="shared" ref="I6:I11" si="0">SUM(F6*H6)</f>
        <v>1</v>
      </c>
      <c r="J6" s="9"/>
    </row>
    <row r="7" spans="2:10" x14ac:dyDescent="0.15">
      <c r="B7" s="10">
        <v>3</v>
      </c>
      <c r="C7" s="201"/>
      <c r="D7" s="73" t="s">
        <v>68</v>
      </c>
      <c r="E7" s="2"/>
      <c r="F7" s="1">
        <v>1</v>
      </c>
      <c r="G7" s="187"/>
      <c r="H7" s="1">
        <v>1</v>
      </c>
      <c r="I7" s="19">
        <f t="shared" si="0"/>
        <v>1</v>
      </c>
      <c r="J7" s="9"/>
    </row>
    <row r="8" spans="2:10" x14ac:dyDescent="0.15">
      <c r="B8" s="10">
        <v>4</v>
      </c>
      <c r="C8" s="74" t="s">
        <v>69</v>
      </c>
      <c r="D8" s="75"/>
      <c r="E8" s="2"/>
      <c r="F8" s="1">
        <v>1</v>
      </c>
      <c r="G8" s="20">
        <f>F8</f>
        <v>1</v>
      </c>
      <c r="H8" s="1">
        <v>1</v>
      </c>
      <c r="I8" s="19">
        <f t="shared" si="0"/>
        <v>1</v>
      </c>
      <c r="J8" s="9"/>
    </row>
    <row r="9" spans="2:10" x14ac:dyDescent="0.15">
      <c r="B9" s="10">
        <v>5</v>
      </c>
      <c r="C9" s="74" t="s">
        <v>70</v>
      </c>
      <c r="D9" s="75"/>
      <c r="E9" s="2"/>
      <c r="F9" s="1">
        <v>1</v>
      </c>
      <c r="G9" s="20">
        <f>F9</f>
        <v>1</v>
      </c>
      <c r="H9" s="1">
        <v>1</v>
      </c>
      <c r="I9" s="19">
        <f t="shared" si="0"/>
        <v>1</v>
      </c>
      <c r="J9" s="9"/>
    </row>
    <row r="10" spans="2:10" x14ac:dyDescent="0.15">
      <c r="B10" s="10">
        <v>6</v>
      </c>
      <c r="C10" s="74" t="s">
        <v>101</v>
      </c>
      <c r="D10" s="75"/>
      <c r="E10" s="2"/>
      <c r="F10" s="1">
        <v>1</v>
      </c>
      <c r="G10" s="20">
        <f>F10</f>
        <v>1</v>
      </c>
      <c r="H10" s="1">
        <v>1</v>
      </c>
      <c r="I10" s="19">
        <f t="shared" si="0"/>
        <v>1</v>
      </c>
      <c r="J10" s="9"/>
    </row>
    <row r="11" spans="2:10" x14ac:dyDescent="0.15">
      <c r="B11" s="10">
        <v>7</v>
      </c>
      <c r="C11" s="74" t="s">
        <v>71</v>
      </c>
      <c r="D11" s="75"/>
      <c r="E11" s="2"/>
      <c r="F11" s="1">
        <v>1</v>
      </c>
      <c r="G11" s="20">
        <f>F11</f>
        <v>1</v>
      </c>
      <c r="H11" s="1">
        <v>1</v>
      </c>
      <c r="I11" s="19">
        <f t="shared" si="0"/>
        <v>1</v>
      </c>
      <c r="J11" s="9"/>
    </row>
    <row r="12" spans="2:10" x14ac:dyDescent="0.15">
      <c r="B12" s="10">
        <v>8</v>
      </c>
      <c r="C12" s="3"/>
      <c r="D12" s="2"/>
      <c r="E12" s="2"/>
      <c r="F12" s="1"/>
      <c r="G12" s="20"/>
      <c r="H12" s="1"/>
      <c r="I12" s="19"/>
      <c r="J12" s="9"/>
    </row>
    <row r="13" spans="2:10" x14ac:dyDescent="0.15">
      <c r="B13" s="10">
        <v>9</v>
      </c>
      <c r="C13" s="3"/>
      <c r="D13" s="2"/>
      <c r="E13" s="2"/>
      <c r="F13" s="1"/>
      <c r="G13" s="20"/>
      <c r="H13" s="1"/>
      <c r="I13" s="19"/>
      <c r="J13" s="9"/>
    </row>
    <row r="14" spans="2:10" x14ac:dyDescent="0.15">
      <c r="B14" s="10">
        <v>10</v>
      </c>
      <c r="C14" s="3"/>
      <c r="D14" s="2"/>
      <c r="E14" s="2"/>
      <c r="F14" s="1"/>
      <c r="G14" s="20"/>
      <c r="H14" s="1"/>
      <c r="I14" s="19"/>
      <c r="J14" s="9"/>
    </row>
    <row r="15" spans="2:10" x14ac:dyDescent="0.15">
      <c r="B15" s="10">
        <v>11</v>
      </c>
      <c r="C15" s="3"/>
      <c r="D15" s="2"/>
      <c r="E15" s="2"/>
      <c r="F15" s="1"/>
      <c r="G15" s="20"/>
      <c r="H15" s="1"/>
      <c r="I15" s="19"/>
      <c r="J15" s="9"/>
    </row>
    <row r="16" spans="2:10" x14ac:dyDescent="0.15">
      <c r="B16" s="10">
        <v>12</v>
      </c>
      <c r="C16" s="3"/>
      <c r="D16" s="2"/>
      <c r="E16" s="2"/>
      <c r="F16" s="1"/>
      <c r="G16" s="20"/>
      <c r="H16" s="1"/>
      <c r="I16" s="19"/>
      <c r="J16" s="9"/>
    </row>
    <row r="17" spans="2:10" x14ac:dyDescent="0.15">
      <c r="B17" s="10">
        <v>13</v>
      </c>
      <c r="C17" s="3"/>
      <c r="D17" s="2"/>
      <c r="E17" s="2"/>
      <c r="F17" s="1"/>
      <c r="G17" s="20"/>
      <c r="H17" s="1"/>
      <c r="I17" s="19"/>
      <c r="J17" s="9"/>
    </row>
    <row r="18" spans="2:10" x14ac:dyDescent="0.15">
      <c r="B18" s="10">
        <v>14</v>
      </c>
      <c r="C18" s="3"/>
      <c r="D18" s="2"/>
      <c r="E18" s="2"/>
      <c r="F18" s="1"/>
      <c r="G18" s="20"/>
      <c r="H18" s="1"/>
      <c r="I18" s="19"/>
      <c r="J18" s="9"/>
    </row>
    <row r="19" spans="2:10" x14ac:dyDescent="0.15">
      <c r="B19" s="10">
        <v>15</v>
      </c>
      <c r="C19" s="3"/>
      <c r="D19" s="2"/>
      <c r="E19" s="2"/>
      <c r="F19" s="1"/>
      <c r="G19" s="20"/>
      <c r="H19" s="1"/>
      <c r="I19" s="19"/>
      <c r="J19" s="9"/>
    </row>
    <row r="20" spans="2:10" x14ac:dyDescent="0.15">
      <c r="B20" s="10">
        <v>16</v>
      </c>
      <c r="C20" s="3"/>
      <c r="D20" s="2"/>
      <c r="E20" s="2"/>
      <c r="F20" s="1"/>
      <c r="G20" s="20"/>
      <c r="H20" s="1"/>
      <c r="I20" s="19"/>
      <c r="J20" s="9"/>
    </row>
    <row r="21" spans="2:10" x14ac:dyDescent="0.15">
      <c r="B21" s="10">
        <v>17</v>
      </c>
      <c r="C21" s="3"/>
      <c r="D21" s="2"/>
      <c r="E21" s="2"/>
      <c r="F21" s="1"/>
      <c r="G21" s="20"/>
      <c r="H21" s="1"/>
      <c r="I21" s="19"/>
      <c r="J21" s="9"/>
    </row>
    <row r="22" spans="2:10" x14ac:dyDescent="0.15">
      <c r="B22" s="10">
        <v>18</v>
      </c>
      <c r="C22" s="3"/>
      <c r="D22" s="2"/>
      <c r="E22" s="2"/>
      <c r="F22" s="1"/>
      <c r="G22" s="20"/>
      <c r="H22" s="1"/>
      <c r="I22" s="19"/>
      <c r="J22" s="9"/>
    </row>
    <row r="23" spans="2:10" ht="14.25" thickBot="1" x14ac:dyDescent="0.2">
      <c r="B23" s="189" t="s">
        <v>36</v>
      </c>
      <c r="C23" s="190"/>
      <c r="D23" s="190"/>
      <c r="E23" s="67"/>
      <c r="F23" s="195">
        <f>SUM(F5:F22)</f>
        <v>7</v>
      </c>
      <c r="G23" s="195"/>
      <c r="H23" s="72"/>
      <c r="I23" s="69">
        <f>SUM(I5:I22)</f>
        <v>7</v>
      </c>
      <c r="J23" s="70"/>
    </row>
  </sheetData>
  <mergeCells count="5">
    <mergeCell ref="G5:G7"/>
    <mergeCell ref="B2:J2"/>
    <mergeCell ref="B23:D23"/>
    <mergeCell ref="F23:G23"/>
    <mergeCell ref="C5:C7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4" sqref="F24"/>
    </sheetView>
  </sheetViews>
  <sheetFormatPr defaultColWidth="8" defaultRowHeight="12" x14ac:dyDescent="0.15"/>
  <cols>
    <col min="1" max="1" width="14.625" style="12" bestFit="1" customWidth="1"/>
    <col min="2" max="2" width="9.75" style="12" bestFit="1" customWidth="1"/>
    <col min="3" max="3" width="42.625" style="12" bestFit="1" customWidth="1"/>
    <col min="4" max="16384" width="8" style="12"/>
  </cols>
  <sheetData>
    <row r="1" spans="1:3" ht="21" customHeight="1" x14ac:dyDescent="0.15">
      <c r="A1" s="18" t="s">
        <v>104</v>
      </c>
      <c r="B1" s="17" t="s">
        <v>103</v>
      </c>
      <c r="C1" s="17" t="s">
        <v>102</v>
      </c>
    </row>
    <row r="2" spans="1:3" ht="15.95" customHeight="1" x14ac:dyDescent="0.15">
      <c r="A2" s="14">
        <v>42735</v>
      </c>
      <c r="B2" s="13" t="s">
        <v>142</v>
      </c>
      <c r="C2" s="13"/>
    </row>
    <row r="3" spans="1:3" ht="15.95" customHeight="1" x14ac:dyDescent="0.15">
      <c r="A3" s="14">
        <v>42736</v>
      </c>
      <c r="B3" s="13" t="s">
        <v>142</v>
      </c>
      <c r="C3" s="13"/>
    </row>
    <row r="4" spans="1:3" ht="15.95" customHeight="1" x14ac:dyDescent="0.15">
      <c r="A4" s="14">
        <v>42737</v>
      </c>
      <c r="B4" s="13" t="s">
        <v>142</v>
      </c>
      <c r="C4" s="13"/>
    </row>
    <row r="5" spans="1:3" ht="15.95" customHeight="1" x14ac:dyDescent="0.15">
      <c r="A5" s="14">
        <v>42760</v>
      </c>
      <c r="B5" s="13" t="s">
        <v>143</v>
      </c>
      <c r="C5" s="202"/>
    </row>
    <row r="6" spans="1:3" ht="15.95" customHeight="1" x14ac:dyDescent="0.15">
      <c r="A6" s="14">
        <v>42761</v>
      </c>
      <c r="B6" s="13" t="s">
        <v>143</v>
      </c>
      <c r="C6" s="203"/>
    </row>
    <row r="7" spans="1:3" ht="15.95" customHeight="1" x14ac:dyDescent="0.15">
      <c r="A7" s="14">
        <v>42762</v>
      </c>
      <c r="B7" s="13" t="s">
        <v>143</v>
      </c>
      <c r="C7" s="203"/>
    </row>
    <row r="8" spans="1:3" ht="15.95" customHeight="1" x14ac:dyDescent="0.15">
      <c r="A8" s="14">
        <v>42763</v>
      </c>
      <c r="B8" s="13" t="s">
        <v>143</v>
      </c>
      <c r="C8" s="203"/>
    </row>
    <row r="9" spans="1:3" ht="15.95" customHeight="1" x14ac:dyDescent="0.15">
      <c r="A9" s="14">
        <v>42764</v>
      </c>
      <c r="B9" s="13" t="s">
        <v>143</v>
      </c>
      <c r="C9" s="203"/>
    </row>
    <row r="10" spans="1:3" ht="15.95" customHeight="1" x14ac:dyDescent="0.15">
      <c r="A10" s="14">
        <v>42765</v>
      </c>
      <c r="B10" s="13" t="s">
        <v>143</v>
      </c>
      <c r="C10" s="203"/>
    </row>
    <row r="11" spans="1:3" ht="15.95" customHeight="1" x14ac:dyDescent="0.15">
      <c r="A11" s="14">
        <v>42766</v>
      </c>
      <c r="B11" s="13" t="s">
        <v>143</v>
      </c>
      <c r="C11" s="203"/>
    </row>
    <row r="12" spans="1:3" ht="15.95" customHeight="1" x14ac:dyDescent="0.15">
      <c r="A12" s="14">
        <v>42767</v>
      </c>
      <c r="B12" s="13" t="s">
        <v>143</v>
      </c>
      <c r="C12" s="203"/>
    </row>
    <row r="13" spans="1:3" ht="15.95" customHeight="1" x14ac:dyDescent="0.15">
      <c r="A13" s="14">
        <v>42768</v>
      </c>
      <c r="B13" s="13" t="s">
        <v>143</v>
      </c>
      <c r="C13" s="203"/>
    </row>
    <row r="14" spans="1:3" ht="15.95" customHeight="1" x14ac:dyDescent="0.15">
      <c r="A14" s="14">
        <v>42827</v>
      </c>
      <c r="B14" s="13" t="s">
        <v>144</v>
      </c>
      <c r="C14" s="16"/>
    </row>
    <row r="15" spans="1:3" ht="15.95" customHeight="1" x14ac:dyDescent="0.15">
      <c r="A15" s="14">
        <v>42828</v>
      </c>
      <c r="B15" s="13" t="s">
        <v>144</v>
      </c>
      <c r="C15" s="13"/>
    </row>
    <row r="16" spans="1:3" ht="15.95" customHeight="1" x14ac:dyDescent="0.15">
      <c r="A16" s="14">
        <v>42829</v>
      </c>
      <c r="B16" s="13" t="s">
        <v>144</v>
      </c>
      <c r="C16" s="13"/>
    </row>
    <row r="17" spans="1:3" ht="15.95" customHeight="1" x14ac:dyDescent="0.15">
      <c r="A17" s="14">
        <v>42854</v>
      </c>
      <c r="B17" s="13" t="s">
        <v>145</v>
      </c>
      <c r="C17" s="13"/>
    </row>
    <row r="18" spans="1:3" ht="15.95" customHeight="1" x14ac:dyDescent="0.15">
      <c r="A18" s="14">
        <v>42855</v>
      </c>
      <c r="B18" s="13" t="s">
        <v>145</v>
      </c>
      <c r="C18" s="13"/>
    </row>
    <row r="19" spans="1:3" ht="15.95" customHeight="1" x14ac:dyDescent="0.15">
      <c r="A19" s="14">
        <v>42856</v>
      </c>
      <c r="B19" s="13" t="s">
        <v>145</v>
      </c>
      <c r="C19" s="13"/>
    </row>
    <row r="20" spans="1:3" ht="15.95" customHeight="1" x14ac:dyDescent="0.15">
      <c r="A20" s="14">
        <v>42883</v>
      </c>
      <c r="B20" s="13" t="s">
        <v>146</v>
      </c>
      <c r="C20" s="13"/>
    </row>
    <row r="21" spans="1:3" ht="15.95" customHeight="1" x14ac:dyDescent="0.15">
      <c r="A21" s="14">
        <v>42884</v>
      </c>
      <c r="B21" s="13" t="s">
        <v>146</v>
      </c>
      <c r="C21" s="13"/>
    </row>
    <row r="22" spans="1:3" ht="15.95" customHeight="1" x14ac:dyDescent="0.15">
      <c r="A22" s="14">
        <v>42885</v>
      </c>
      <c r="B22" s="13" t="s">
        <v>146</v>
      </c>
      <c r="C22" s="13"/>
    </row>
    <row r="23" spans="1:3" ht="15.95" customHeight="1" x14ac:dyDescent="0.15">
      <c r="A23" s="14">
        <v>43009</v>
      </c>
      <c r="B23" s="13" t="s">
        <v>147</v>
      </c>
      <c r="C23" s="13"/>
    </row>
    <row r="24" spans="1:3" ht="15.95" customHeight="1" x14ac:dyDescent="0.15">
      <c r="A24" s="14">
        <v>43010</v>
      </c>
      <c r="B24" s="13" t="s">
        <v>147</v>
      </c>
      <c r="C24" s="15"/>
    </row>
    <row r="25" spans="1:3" ht="15.95" customHeight="1" x14ac:dyDescent="0.15">
      <c r="A25" s="14">
        <v>43011</v>
      </c>
      <c r="B25" s="13" t="s">
        <v>147</v>
      </c>
      <c r="C25" s="15"/>
    </row>
    <row r="26" spans="1:3" ht="15.95" customHeight="1" x14ac:dyDescent="0.15">
      <c r="A26" s="14">
        <v>43012</v>
      </c>
      <c r="B26" s="13" t="s">
        <v>147</v>
      </c>
      <c r="C26" s="13"/>
    </row>
    <row r="27" spans="1:3" ht="15.95" customHeight="1" x14ac:dyDescent="0.15">
      <c r="A27" s="14">
        <v>43013</v>
      </c>
      <c r="B27" s="13" t="s">
        <v>147</v>
      </c>
      <c r="C27" s="13"/>
    </row>
    <row r="28" spans="1:3" ht="15.95" customHeight="1" x14ac:dyDescent="0.15">
      <c r="A28" s="14">
        <v>43014</v>
      </c>
      <c r="B28" s="13" t="s">
        <v>147</v>
      </c>
      <c r="C28" s="13"/>
    </row>
    <row r="29" spans="1:3" ht="15.95" customHeight="1" x14ac:dyDescent="0.15">
      <c r="A29" s="14">
        <v>43015</v>
      </c>
      <c r="B29" s="13" t="s">
        <v>147</v>
      </c>
      <c r="C29" s="13"/>
    </row>
    <row r="30" spans="1:3" ht="15.95" customHeight="1" x14ac:dyDescent="0.15">
      <c r="A30" s="14">
        <v>43016</v>
      </c>
      <c r="B30" s="13" t="s">
        <v>147</v>
      </c>
      <c r="C30" s="13"/>
    </row>
    <row r="31" spans="1:3" ht="15.95" customHeight="1" x14ac:dyDescent="0.15">
      <c r="A31" s="14"/>
      <c r="B31" s="13"/>
      <c r="C31" s="13"/>
    </row>
    <row r="32" spans="1:3" x14ac:dyDescent="0.15">
      <c r="A32" s="14"/>
      <c r="B32" s="13"/>
      <c r="C32" s="13"/>
    </row>
  </sheetData>
  <mergeCells count="1">
    <mergeCell ref="C5:C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量级估算</vt:lpstr>
      <vt:lpstr>项目总体评估</vt:lpstr>
      <vt:lpstr>样章开发_工作量评估</vt:lpstr>
      <vt:lpstr>需求分析_工作量评估</vt:lpstr>
      <vt:lpstr>动画制作_工作量评估</vt:lpstr>
      <vt:lpstr>视频制作_工作量评估</vt:lpstr>
      <vt:lpstr>PPT课件制作_工作量评估</vt:lpstr>
      <vt:lpstr>其他需求制作_工作量评估</vt:lpstr>
      <vt:lpstr>测试_工作量评估</vt:lpstr>
      <vt:lpstr>附录-节假日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2016-12-02T01:50:50Z</dcterms:modified>
</cp:coreProperties>
</file>