
<file path=[Content_Types].xml><?xml version="1.0" encoding="utf-8"?>
<Types xmlns="http://schemas.openxmlformats.org/package/2006/content-types">
  <Default Extension="png" ContentType="image/png"/>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项目管理\公司标准产品\2.GX_Educational V1.5(New)\1.Project\17.Support management\172.Project Plan\"/>
    </mc:Choice>
  </mc:AlternateContent>
  <bookViews>
    <workbookView xWindow="0" yWindow="0" windowWidth="20880" windowHeight="10350" tabRatio="826" firstSheet="2" activeTab="5"/>
  </bookViews>
  <sheets>
    <sheet name="封面" sheetId="13" r:id="rId1"/>
    <sheet name="估算说明" sheetId="3" r:id="rId2"/>
    <sheet name="技术复杂度评估表" sheetId="15" r:id="rId3"/>
    <sheet name="量级估算" sheetId="8" r:id="rId4"/>
    <sheet name="预算估算表" sheetId="1" r:id="rId5"/>
    <sheet name="预算估算总体估算与计划" sheetId="7" r:id="rId6"/>
    <sheet name="人员评估系数表" sheetId="9" r:id="rId7"/>
    <sheet name="附录-节假日" sheetId="12" r:id="rId8"/>
  </sheets>
  <externalReferences>
    <externalReference r:id="rId9"/>
  </externalReferences>
  <definedNames>
    <definedName name="复杂度">#REF!</definedName>
    <definedName name="请填写技术因素填写数据参考取值范围">#REF!</definedName>
    <definedName name="请填写技术因素影响参数">#REF!</definedName>
    <definedName name="问题跟踪">[1]选项列表!#REF!</definedName>
    <definedName name="问题状态">[1]选项列表!#REF!</definedName>
  </definedNames>
  <calcPr calcId="152511" concurrentCalc="0"/>
</workbook>
</file>

<file path=xl/calcChain.xml><?xml version="1.0" encoding="utf-8"?>
<calcChain xmlns="http://schemas.openxmlformats.org/spreadsheetml/2006/main">
  <c r="Q7" i="1" l="1"/>
  <c r="U7" i="1"/>
  <c r="Q8" i="1"/>
  <c r="U8" i="1"/>
  <c r="Q131" i="1"/>
  <c r="U131" i="1"/>
  <c r="Q132" i="1"/>
  <c r="U132" i="1"/>
  <c r="Q133" i="1"/>
  <c r="U133" i="1"/>
  <c r="Q134" i="1"/>
  <c r="U134" i="1"/>
  <c r="Q135" i="1"/>
  <c r="U135" i="1"/>
  <c r="Q136" i="1"/>
  <c r="U136" i="1"/>
  <c r="Q137" i="1"/>
  <c r="U137" i="1"/>
  <c r="Q138" i="1"/>
  <c r="U138" i="1"/>
  <c r="Q140" i="1"/>
  <c r="U140" i="1"/>
  <c r="Q144" i="1"/>
  <c r="U144" i="1"/>
  <c r="Q147" i="1"/>
  <c r="U147" i="1"/>
  <c r="Q148" i="1"/>
  <c r="U148" i="1"/>
  <c r="Q139" i="1"/>
  <c r="U139" i="1"/>
  <c r="Q141" i="1"/>
  <c r="U141" i="1"/>
  <c r="Q142" i="1"/>
  <c r="U142" i="1"/>
  <c r="Q143" i="1"/>
  <c r="U143" i="1"/>
  <c r="Q145" i="1"/>
  <c r="U145" i="1"/>
  <c r="Q146" i="1"/>
  <c r="U146" i="1"/>
  <c r="Q74" i="1"/>
  <c r="U74" i="1"/>
  <c r="Q75" i="1"/>
  <c r="U75" i="1"/>
  <c r="Q76" i="1"/>
  <c r="U76" i="1"/>
  <c r="Q77" i="1"/>
  <c r="U77" i="1"/>
  <c r="Q78" i="1"/>
  <c r="U78" i="1"/>
  <c r="Q79" i="1"/>
  <c r="U79" i="1"/>
  <c r="Q80" i="1"/>
  <c r="U80" i="1"/>
  <c r="Q81" i="1"/>
  <c r="U81" i="1"/>
  <c r="Q82" i="1"/>
  <c r="U82" i="1"/>
  <c r="Q83" i="1"/>
  <c r="U83" i="1"/>
  <c r="Q84" i="1"/>
  <c r="U84" i="1"/>
  <c r="Q85" i="1"/>
  <c r="U85" i="1"/>
  <c r="Q86" i="1"/>
  <c r="U86" i="1"/>
  <c r="Q87" i="1"/>
  <c r="U87" i="1"/>
  <c r="Q88" i="1"/>
  <c r="U88" i="1"/>
  <c r="Q89" i="1"/>
  <c r="U89" i="1"/>
  <c r="Q90" i="1"/>
  <c r="U90" i="1"/>
  <c r="Q91" i="1"/>
  <c r="U91" i="1"/>
  <c r="Q92" i="1"/>
  <c r="U92" i="1"/>
  <c r="Q93" i="1"/>
  <c r="U93" i="1"/>
  <c r="Q94" i="1"/>
  <c r="U94" i="1"/>
  <c r="Q95" i="1"/>
  <c r="U95" i="1"/>
  <c r="Q96" i="1"/>
  <c r="U96" i="1"/>
  <c r="Q97" i="1"/>
  <c r="U97" i="1"/>
  <c r="Q98" i="1"/>
  <c r="U98" i="1"/>
  <c r="Q99" i="1"/>
  <c r="U99" i="1"/>
  <c r="Q100" i="1"/>
  <c r="U100" i="1"/>
  <c r="Q101" i="1"/>
  <c r="U101" i="1"/>
  <c r="Q102" i="1"/>
  <c r="U102" i="1"/>
  <c r="Q103" i="1"/>
  <c r="U103" i="1"/>
  <c r="Q104" i="1"/>
  <c r="U104" i="1"/>
  <c r="Q105" i="1"/>
  <c r="U105" i="1"/>
  <c r="Q106" i="1"/>
  <c r="U106" i="1"/>
  <c r="Q107" i="1"/>
  <c r="U107" i="1"/>
  <c r="Q108" i="1"/>
  <c r="U108" i="1"/>
  <c r="Q109" i="1"/>
  <c r="U109" i="1"/>
  <c r="Q110" i="1"/>
  <c r="U110" i="1"/>
  <c r="Q111" i="1"/>
  <c r="U111" i="1"/>
  <c r="Q112" i="1"/>
  <c r="U112" i="1"/>
  <c r="Q113" i="1"/>
  <c r="U113" i="1"/>
  <c r="Q114" i="1"/>
  <c r="U114" i="1"/>
  <c r="Q115" i="1"/>
  <c r="U115" i="1"/>
  <c r="Q116" i="1"/>
  <c r="U116" i="1"/>
  <c r="Q117" i="1"/>
  <c r="U117" i="1"/>
  <c r="Q118" i="1"/>
  <c r="U118" i="1"/>
  <c r="Q119" i="1"/>
  <c r="U119" i="1"/>
  <c r="Q120" i="1"/>
  <c r="U120" i="1"/>
  <c r="Q121" i="1"/>
  <c r="U121" i="1"/>
  <c r="Q122" i="1"/>
  <c r="U122" i="1"/>
  <c r="Q123" i="1"/>
  <c r="U123" i="1"/>
  <c r="Q124" i="1"/>
  <c r="U124" i="1"/>
  <c r="Q125" i="1"/>
  <c r="U125" i="1"/>
  <c r="Q126" i="1"/>
  <c r="U126" i="1"/>
  <c r="Q127" i="1"/>
  <c r="U127" i="1"/>
  <c r="Q128" i="1"/>
  <c r="U128" i="1"/>
  <c r="Q129" i="1"/>
  <c r="U129" i="1"/>
  <c r="Q130" i="1"/>
  <c r="U130" i="1"/>
  <c r="Q179" i="1"/>
  <c r="U179" i="1"/>
  <c r="C5" i="1"/>
  <c r="C6" i="7"/>
  <c r="G26" i="7"/>
  <c r="C50" i="7"/>
  <c r="V16" i="1"/>
  <c r="V17" i="1"/>
  <c r="U18" i="1"/>
  <c r="V18" i="1"/>
  <c r="U19" i="1"/>
  <c r="V19" i="1"/>
  <c r="U20" i="1"/>
  <c r="V20" i="1"/>
  <c r="U21" i="1"/>
  <c r="V21" i="1"/>
  <c r="U22" i="1"/>
  <c r="V22" i="1"/>
  <c r="U23" i="1"/>
  <c r="V23" i="1"/>
  <c r="U24" i="1"/>
  <c r="V24" i="1"/>
  <c r="U25" i="1"/>
  <c r="V25" i="1"/>
  <c r="U26" i="1"/>
  <c r="V26" i="1"/>
  <c r="U27" i="1"/>
  <c r="V27" i="1"/>
  <c r="U28" i="1"/>
  <c r="V28" i="1"/>
  <c r="U29" i="1"/>
  <c r="V29" i="1"/>
  <c r="U30" i="1"/>
  <c r="V30" i="1"/>
  <c r="U31" i="1"/>
  <c r="V31" i="1"/>
  <c r="U32" i="1"/>
  <c r="V32" i="1"/>
  <c r="U33" i="1"/>
  <c r="V33" i="1"/>
  <c r="U34" i="1"/>
  <c r="V34" i="1"/>
  <c r="U35" i="1"/>
  <c r="V35" i="1"/>
  <c r="U36" i="1"/>
  <c r="V36" i="1"/>
  <c r="U37" i="1"/>
  <c r="V37" i="1"/>
  <c r="U38" i="1"/>
  <c r="V38" i="1"/>
  <c r="U39" i="1"/>
  <c r="V39" i="1"/>
  <c r="U40" i="1"/>
  <c r="V40" i="1"/>
  <c r="U41" i="1"/>
  <c r="V41" i="1"/>
  <c r="U42" i="1"/>
  <c r="V42" i="1"/>
  <c r="U43" i="1"/>
  <c r="V43" i="1"/>
  <c r="U44" i="1"/>
  <c r="V44" i="1"/>
  <c r="U45" i="1"/>
  <c r="V45" i="1"/>
  <c r="U46" i="1"/>
  <c r="V46" i="1"/>
  <c r="U47" i="1"/>
  <c r="V47" i="1"/>
  <c r="U48" i="1"/>
  <c r="V48" i="1"/>
  <c r="U49" i="1"/>
  <c r="V49" i="1"/>
  <c r="U50" i="1"/>
  <c r="V50" i="1"/>
  <c r="U51" i="1"/>
  <c r="V51" i="1"/>
  <c r="U52" i="1"/>
  <c r="V52" i="1"/>
  <c r="U53" i="1"/>
  <c r="V53" i="1"/>
  <c r="U54" i="1"/>
  <c r="V54" i="1"/>
  <c r="U55" i="1"/>
  <c r="V55" i="1"/>
  <c r="U56" i="1"/>
  <c r="V56" i="1"/>
  <c r="U57" i="1"/>
  <c r="V57" i="1"/>
  <c r="U58" i="1"/>
  <c r="V58" i="1"/>
  <c r="U59" i="1"/>
  <c r="V59" i="1"/>
  <c r="U60" i="1"/>
  <c r="V60" i="1"/>
  <c r="U61" i="1"/>
  <c r="V61" i="1"/>
  <c r="U62" i="1"/>
  <c r="V62" i="1"/>
  <c r="U63" i="1"/>
  <c r="V63" i="1"/>
  <c r="U64" i="1"/>
  <c r="V64" i="1"/>
  <c r="U65" i="1"/>
  <c r="V65" i="1"/>
  <c r="U66" i="1"/>
  <c r="V66" i="1"/>
  <c r="U67" i="1"/>
  <c r="V67" i="1"/>
  <c r="U68" i="1"/>
  <c r="V68" i="1"/>
  <c r="U69" i="1"/>
  <c r="V69" i="1"/>
  <c r="U70" i="1"/>
  <c r="V70" i="1"/>
  <c r="U71" i="1"/>
  <c r="V71" i="1"/>
  <c r="U72" i="1"/>
  <c r="V72" i="1"/>
  <c r="U73"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U149" i="1"/>
  <c r="V149" i="1"/>
  <c r="U150" i="1"/>
  <c r="V150" i="1"/>
  <c r="U151" i="1"/>
  <c r="V151" i="1"/>
  <c r="U152" i="1"/>
  <c r="V152" i="1"/>
  <c r="U153" i="1"/>
  <c r="V153" i="1"/>
  <c r="Q154" i="1"/>
  <c r="U154" i="1"/>
  <c r="V154" i="1"/>
  <c r="U155" i="1"/>
  <c r="V155" i="1"/>
  <c r="U156" i="1"/>
  <c r="V156" i="1"/>
  <c r="Q157" i="1"/>
  <c r="U157" i="1"/>
  <c r="V157" i="1"/>
  <c r="U158" i="1"/>
  <c r="V158" i="1"/>
  <c r="U159" i="1"/>
  <c r="V159" i="1"/>
  <c r="Q160" i="1"/>
  <c r="U160" i="1"/>
  <c r="V160" i="1"/>
  <c r="Q161" i="1"/>
  <c r="U161" i="1"/>
  <c r="V161" i="1"/>
  <c r="Q162" i="1"/>
  <c r="U162" i="1"/>
  <c r="V162" i="1"/>
  <c r="U163" i="1"/>
  <c r="V163" i="1"/>
  <c r="U164" i="1"/>
  <c r="V164" i="1"/>
  <c r="U165" i="1"/>
  <c r="V165" i="1"/>
  <c r="U166" i="1"/>
  <c r="V166" i="1"/>
  <c r="U167" i="1"/>
  <c r="V167" i="1"/>
  <c r="Q168" i="1"/>
  <c r="U168" i="1"/>
  <c r="V168" i="1"/>
  <c r="U169" i="1"/>
  <c r="V169" i="1"/>
  <c r="Q170" i="1"/>
  <c r="U170" i="1"/>
  <c r="V170" i="1"/>
  <c r="Q171" i="1"/>
  <c r="U171" i="1"/>
  <c r="V171" i="1"/>
  <c r="Q172" i="1"/>
  <c r="U172" i="1"/>
  <c r="V172" i="1"/>
  <c r="Q173" i="1"/>
  <c r="U173" i="1"/>
  <c r="V173" i="1"/>
  <c r="U174" i="1"/>
  <c r="V174" i="1"/>
  <c r="U175" i="1"/>
  <c r="V175" i="1"/>
  <c r="Q176" i="1"/>
  <c r="U176" i="1"/>
  <c r="V176" i="1"/>
  <c r="Q177" i="1"/>
  <c r="U177" i="1"/>
  <c r="V177" i="1"/>
  <c r="U178" i="1"/>
  <c r="V178" i="1"/>
  <c r="V179" i="1"/>
  <c r="Q180" i="1"/>
  <c r="U180" i="1"/>
  <c r="V180" i="1"/>
  <c r="Q181" i="1"/>
  <c r="U181" i="1"/>
  <c r="V181" i="1"/>
  <c r="U182" i="1"/>
  <c r="V182" i="1"/>
  <c r="Q183" i="1"/>
  <c r="U183" i="1"/>
  <c r="V183" i="1"/>
  <c r="U184" i="1"/>
  <c r="V184" i="1"/>
  <c r="Q185" i="1"/>
  <c r="U185" i="1"/>
  <c r="V185" i="1"/>
  <c r="Q186" i="1"/>
  <c r="U186" i="1"/>
  <c r="V186" i="1"/>
  <c r="Q187" i="1"/>
  <c r="U187" i="1"/>
  <c r="V187" i="1"/>
  <c r="Q188" i="1"/>
  <c r="U188" i="1"/>
  <c r="V188" i="1"/>
  <c r="Q189" i="1"/>
  <c r="U189" i="1"/>
  <c r="V189" i="1"/>
  <c r="Q190" i="1"/>
  <c r="U190" i="1"/>
  <c r="V190" i="1"/>
  <c r="U191" i="1"/>
  <c r="V191" i="1"/>
  <c r="U192" i="1"/>
  <c r="V192" i="1"/>
  <c r="U193" i="1"/>
  <c r="V193" i="1"/>
  <c r="U194" i="1"/>
  <c r="V194" i="1"/>
  <c r="P149" i="1"/>
  <c r="Q149" i="1"/>
  <c r="R149" i="1"/>
  <c r="S149" i="1"/>
  <c r="P150" i="1"/>
  <c r="Q150" i="1"/>
  <c r="R150" i="1"/>
  <c r="S150" i="1"/>
  <c r="P151" i="1"/>
  <c r="Q151" i="1"/>
  <c r="R151" i="1"/>
  <c r="S151" i="1"/>
  <c r="P152" i="1"/>
  <c r="Q152" i="1"/>
  <c r="R152" i="1"/>
  <c r="S152" i="1"/>
  <c r="P153" i="1"/>
  <c r="Q153" i="1"/>
  <c r="R153" i="1"/>
  <c r="S153" i="1"/>
  <c r="P154" i="1"/>
  <c r="R154" i="1"/>
  <c r="S154" i="1"/>
  <c r="P155" i="1"/>
  <c r="Q155" i="1"/>
  <c r="R155" i="1"/>
  <c r="S155" i="1"/>
  <c r="P156" i="1"/>
  <c r="Q156" i="1"/>
  <c r="R156" i="1"/>
  <c r="S156" i="1"/>
  <c r="P157" i="1"/>
  <c r="R157" i="1"/>
  <c r="S157" i="1"/>
  <c r="P158" i="1"/>
  <c r="Q158" i="1"/>
  <c r="R158" i="1"/>
  <c r="S158" i="1"/>
  <c r="P159" i="1"/>
  <c r="Q159" i="1"/>
  <c r="R159" i="1"/>
  <c r="S159" i="1"/>
  <c r="P160" i="1"/>
  <c r="R160" i="1"/>
  <c r="S160" i="1"/>
  <c r="P161" i="1"/>
  <c r="R161" i="1"/>
  <c r="S161" i="1"/>
  <c r="P162" i="1"/>
  <c r="R162" i="1"/>
  <c r="S162" i="1"/>
  <c r="P163" i="1"/>
  <c r="Q163" i="1"/>
  <c r="R163" i="1"/>
  <c r="S163" i="1"/>
  <c r="P164" i="1"/>
  <c r="Q164" i="1"/>
  <c r="R164" i="1"/>
  <c r="S164" i="1"/>
  <c r="P165" i="1"/>
  <c r="Q165" i="1"/>
  <c r="R165" i="1"/>
  <c r="S165" i="1"/>
  <c r="P166" i="1"/>
  <c r="Q166" i="1"/>
  <c r="R166" i="1"/>
  <c r="S166" i="1"/>
  <c r="P167" i="1"/>
  <c r="Q167" i="1"/>
  <c r="R167" i="1"/>
  <c r="S167" i="1"/>
  <c r="P168" i="1"/>
  <c r="R168" i="1"/>
  <c r="S168" i="1"/>
  <c r="P169" i="1"/>
  <c r="Q169" i="1"/>
  <c r="R169" i="1"/>
  <c r="S169" i="1"/>
  <c r="P170" i="1"/>
  <c r="R170" i="1"/>
  <c r="S170" i="1"/>
  <c r="P171" i="1"/>
  <c r="R171" i="1"/>
  <c r="S171" i="1"/>
  <c r="P172" i="1"/>
  <c r="R172" i="1"/>
  <c r="S172" i="1"/>
  <c r="P173" i="1"/>
  <c r="R173" i="1"/>
  <c r="S173" i="1"/>
  <c r="P174" i="1"/>
  <c r="Q174" i="1"/>
  <c r="R174" i="1"/>
  <c r="S174" i="1"/>
  <c r="P175" i="1"/>
  <c r="Q175" i="1"/>
  <c r="R175" i="1"/>
  <c r="S175" i="1"/>
  <c r="P176" i="1"/>
  <c r="R176" i="1"/>
  <c r="S176" i="1"/>
  <c r="P177" i="1"/>
  <c r="R177" i="1"/>
  <c r="S177" i="1"/>
  <c r="P178" i="1"/>
  <c r="Q178" i="1"/>
  <c r="R178" i="1"/>
  <c r="S178" i="1"/>
  <c r="P179" i="1"/>
  <c r="R179" i="1"/>
  <c r="S179" i="1"/>
  <c r="P180" i="1"/>
  <c r="R180" i="1"/>
  <c r="S180" i="1"/>
  <c r="P181" i="1"/>
  <c r="R181" i="1"/>
  <c r="S181" i="1"/>
  <c r="P182" i="1"/>
  <c r="Q182" i="1"/>
  <c r="R182" i="1"/>
  <c r="S182" i="1"/>
  <c r="P183" i="1"/>
  <c r="R183" i="1"/>
  <c r="S183" i="1"/>
  <c r="P184" i="1"/>
  <c r="Q184" i="1"/>
  <c r="R184" i="1"/>
  <c r="S184" i="1"/>
  <c r="P185" i="1"/>
  <c r="R185" i="1"/>
  <c r="S185" i="1"/>
  <c r="P186" i="1"/>
  <c r="R186" i="1"/>
  <c r="S186" i="1"/>
  <c r="P187" i="1"/>
  <c r="R187" i="1"/>
  <c r="S187" i="1"/>
  <c r="P188" i="1"/>
  <c r="R188" i="1"/>
  <c r="S188" i="1"/>
  <c r="P189" i="1"/>
  <c r="R189" i="1"/>
  <c r="S189" i="1"/>
  <c r="P190" i="1"/>
  <c r="R190" i="1"/>
  <c r="S190" i="1"/>
  <c r="P191" i="1"/>
  <c r="Q191" i="1"/>
  <c r="R191" i="1"/>
  <c r="S191" i="1"/>
  <c r="P192" i="1"/>
  <c r="Q192" i="1"/>
  <c r="R192" i="1"/>
  <c r="S192" i="1"/>
  <c r="P193" i="1"/>
  <c r="Q193" i="1"/>
  <c r="R193" i="1"/>
  <c r="S193" i="1"/>
  <c r="P194" i="1"/>
  <c r="Q194" i="1"/>
  <c r="R194" i="1"/>
  <c r="S194" i="1"/>
  <c r="P131" i="1"/>
  <c r="R131" i="1"/>
  <c r="S131" i="1"/>
  <c r="P132" i="1"/>
  <c r="R132" i="1"/>
  <c r="S132" i="1"/>
  <c r="P133" i="1"/>
  <c r="R133" i="1"/>
  <c r="S133" i="1"/>
  <c r="P134" i="1"/>
  <c r="R134" i="1"/>
  <c r="S134" i="1"/>
  <c r="P135" i="1"/>
  <c r="R135" i="1"/>
  <c r="S135" i="1"/>
  <c r="P136" i="1"/>
  <c r="R136" i="1"/>
  <c r="S136" i="1"/>
  <c r="P137" i="1"/>
  <c r="R137" i="1"/>
  <c r="S137" i="1"/>
  <c r="P138" i="1"/>
  <c r="R138" i="1"/>
  <c r="S138" i="1"/>
  <c r="P139" i="1"/>
  <c r="R139" i="1"/>
  <c r="S139" i="1"/>
  <c r="P140" i="1"/>
  <c r="R140" i="1"/>
  <c r="S140" i="1"/>
  <c r="P141" i="1"/>
  <c r="R141" i="1"/>
  <c r="S141" i="1"/>
  <c r="P142" i="1"/>
  <c r="R142" i="1"/>
  <c r="S142" i="1"/>
  <c r="P143" i="1"/>
  <c r="R143" i="1"/>
  <c r="S143" i="1"/>
  <c r="P144" i="1"/>
  <c r="R144" i="1"/>
  <c r="S144" i="1"/>
  <c r="P145" i="1"/>
  <c r="R145" i="1"/>
  <c r="S145" i="1"/>
  <c r="P146" i="1"/>
  <c r="R146" i="1"/>
  <c r="S146" i="1"/>
  <c r="P147" i="1"/>
  <c r="R147" i="1"/>
  <c r="S147" i="1"/>
  <c r="P148" i="1"/>
  <c r="R148" i="1"/>
  <c r="S148" i="1"/>
  <c r="P74" i="1"/>
  <c r="R74" i="1"/>
  <c r="S74" i="1"/>
  <c r="P75" i="1"/>
  <c r="R75" i="1"/>
  <c r="S75" i="1"/>
  <c r="P76" i="1"/>
  <c r="R76" i="1"/>
  <c r="S76" i="1"/>
  <c r="P77" i="1"/>
  <c r="R77" i="1"/>
  <c r="S77" i="1"/>
  <c r="P78" i="1"/>
  <c r="R78" i="1"/>
  <c r="S78" i="1"/>
  <c r="P79" i="1"/>
  <c r="R79" i="1"/>
  <c r="S79" i="1"/>
  <c r="P80" i="1"/>
  <c r="R80" i="1"/>
  <c r="S80" i="1"/>
  <c r="P81" i="1"/>
  <c r="R81" i="1"/>
  <c r="S81" i="1"/>
  <c r="P82" i="1"/>
  <c r="R82" i="1"/>
  <c r="S82" i="1"/>
  <c r="P83" i="1"/>
  <c r="R83" i="1"/>
  <c r="S83" i="1"/>
  <c r="P84" i="1"/>
  <c r="R84" i="1"/>
  <c r="S84" i="1"/>
  <c r="P85" i="1"/>
  <c r="R85" i="1"/>
  <c r="S85" i="1"/>
  <c r="P86" i="1"/>
  <c r="R86" i="1"/>
  <c r="S86" i="1"/>
  <c r="P87" i="1"/>
  <c r="R87" i="1"/>
  <c r="S87" i="1"/>
  <c r="P88" i="1"/>
  <c r="R88" i="1"/>
  <c r="S88" i="1"/>
  <c r="P89" i="1"/>
  <c r="R89" i="1"/>
  <c r="S89" i="1"/>
  <c r="P90" i="1"/>
  <c r="R90" i="1"/>
  <c r="S90" i="1"/>
  <c r="P91" i="1"/>
  <c r="R91" i="1"/>
  <c r="S91" i="1"/>
  <c r="P92" i="1"/>
  <c r="R92" i="1"/>
  <c r="S92" i="1"/>
  <c r="P93" i="1"/>
  <c r="R93" i="1"/>
  <c r="S93" i="1"/>
  <c r="P94" i="1"/>
  <c r="R94" i="1"/>
  <c r="S94" i="1"/>
  <c r="P95" i="1"/>
  <c r="R95" i="1"/>
  <c r="S95" i="1"/>
  <c r="P96" i="1"/>
  <c r="R96" i="1"/>
  <c r="S96" i="1"/>
  <c r="P97" i="1"/>
  <c r="R97" i="1"/>
  <c r="S97" i="1"/>
  <c r="P98" i="1"/>
  <c r="R98" i="1"/>
  <c r="S98" i="1"/>
  <c r="P99" i="1"/>
  <c r="R99" i="1"/>
  <c r="S99" i="1"/>
  <c r="P100" i="1"/>
  <c r="R100" i="1"/>
  <c r="S100" i="1"/>
  <c r="P101" i="1"/>
  <c r="R101" i="1"/>
  <c r="S101" i="1"/>
  <c r="P102" i="1"/>
  <c r="R102" i="1"/>
  <c r="S102" i="1"/>
  <c r="P103" i="1"/>
  <c r="R103" i="1"/>
  <c r="S103" i="1"/>
  <c r="P104" i="1"/>
  <c r="R104" i="1"/>
  <c r="S104" i="1"/>
  <c r="P105" i="1"/>
  <c r="R105" i="1"/>
  <c r="S105" i="1"/>
  <c r="P106" i="1"/>
  <c r="R106" i="1"/>
  <c r="S106" i="1"/>
  <c r="P107" i="1"/>
  <c r="R107" i="1"/>
  <c r="S107" i="1"/>
  <c r="P108" i="1"/>
  <c r="R108" i="1"/>
  <c r="S108" i="1"/>
  <c r="P109" i="1"/>
  <c r="R109" i="1"/>
  <c r="S109" i="1"/>
  <c r="P110" i="1"/>
  <c r="R110" i="1"/>
  <c r="S110" i="1"/>
  <c r="P111" i="1"/>
  <c r="R111" i="1"/>
  <c r="S111" i="1"/>
  <c r="P112" i="1"/>
  <c r="R112" i="1"/>
  <c r="S112" i="1"/>
  <c r="P113" i="1"/>
  <c r="R113" i="1"/>
  <c r="S113" i="1"/>
  <c r="P114" i="1"/>
  <c r="R114" i="1"/>
  <c r="S114" i="1"/>
  <c r="P115" i="1"/>
  <c r="R115" i="1"/>
  <c r="S115" i="1"/>
  <c r="P116" i="1"/>
  <c r="R116" i="1"/>
  <c r="S116" i="1"/>
  <c r="P117" i="1"/>
  <c r="R117" i="1"/>
  <c r="S117" i="1"/>
  <c r="P118" i="1"/>
  <c r="R118" i="1"/>
  <c r="S118" i="1"/>
  <c r="P119" i="1"/>
  <c r="R119" i="1"/>
  <c r="S119" i="1"/>
  <c r="P120" i="1"/>
  <c r="R120" i="1"/>
  <c r="S120" i="1"/>
  <c r="P121" i="1"/>
  <c r="R121" i="1"/>
  <c r="S121" i="1"/>
  <c r="P122" i="1"/>
  <c r="R122" i="1"/>
  <c r="S122" i="1"/>
  <c r="P123" i="1"/>
  <c r="R123" i="1"/>
  <c r="S123" i="1"/>
  <c r="P124" i="1"/>
  <c r="R124" i="1"/>
  <c r="S124" i="1"/>
  <c r="P125" i="1"/>
  <c r="R125" i="1"/>
  <c r="S125" i="1"/>
  <c r="P126" i="1"/>
  <c r="R126" i="1"/>
  <c r="S126" i="1"/>
  <c r="P127" i="1"/>
  <c r="R127" i="1"/>
  <c r="S127" i="1"/>
  <c r="P128" i="1"/>
  <c r="R128" i="1"/>
  <c r="S128" i="1"/>
  <c r="P129" i="1"/>
  <c r="R129" i="1"/>
  <c r="S129" i="1"/>
  <c r="P130" i="1"/>
  <c r="R130" i="1"/>
  <c r="S130" i="1"/>
  <c r="H76" i="7"/>
  <c r="G76" i="7"/>
  <c r="F76" i="7"/>
  <c r="E76" i="7"/>
  <c r="D76" i="7"/>
  <c r="I71" i="7"/>
  <c r="I70" i="7"/>
  <c r="I69" i="7"/>
  <c r="I68" i="7"/>
  <c r="I67" i="7"/>
  <c r="I66" i="7"/>
  <c r="I65" i="7"/>
  <c r="I64" i="7"/>
  <c r="I63" i="7"/>
  <c r="I62" i="7"/>
  <c r="I61" i="7"/>
  <c r="I60" i="7"/>
  <c r="I59" i="7"/>
  <c r="I58" i="7"/>
  <c r="I57" i="7"/>
  <c r="I56" i="7"/>
  <c r="I55" i="7"/>
  <c r="I54" i="7"/>
  <c r="Q9" i="1"/>
  <c r="U9" i="1"/>
  <c r="Q10" i="1"/>
  <c r="U10" i="1"/>
  <c r="Q11" i="1"/>
  <c r="U11" i="1"/>
  <c r="Q12" i="1"/>
  <c r="U12" i="1"/>
  <c r="Q13" i="1"/>
  <c r="U13" i="1"/>
  <c r="Q14" i="1"/>
  <c r="U14" i="1"/>
  <c r="Q15" i="1"/>
  <c r="U15" i="1"/>
  <c r="Q16" i="1"/>
  <c r="U16" i="1"/>
  <c r="Q17" i="1"/>
  <c r="U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H17" i="7"/>
  <c r="C51" i="7"/>
  <c r="G10" i="7"/>
  <c r="E51" i="7"/>
  <c r="H51" i="7"/>
  <c r="F51" i="7"/>
  <c r="E50" i="7"/>
  <c r="H50" i="7"/>
  <c r="F50" i="7"/>
  <c r="C49" i="7"/>
  <c r="E49" i="7"/>
  <c r="H49" i="7"/>
  <c r="F49" i="7"/>
  <c r="C48" i="7"/>
  <c r="E48" i="7"/>
  <c r="H48" i="7"/>
  <c r="F48" i="7"/>
  <c r="C47" i="7"/>
  <c r="E47" i="7"/>
  <c r="H47" i="7"/>
  <c r="F47" i="7"/>
  <c r="H46" i="7"/>
  <c r="G46" i="7"/>
  <c r="G23" i="7"/>
  <c r="C45" i="7"/>
  <c r="E45" i="7"/>
  <c r="H45" i="7"/>
  <c r="F45" i="7"/>
  <c r="C44" i="7"/>
  <c r="E44" i="7"/>
  <c r="H44" i="7"/>
  <c r="F44" i="7"/>
  <c r="C43" i="7"/>
  <c r="E43" i="7"/>
  <c r="H43" i="7"/>
  <c r="F43" i="7"/>
  <c r="C42" i="7"/>
  <c r="E42" i="7"/>
  <c r="H42" i="7"/>
  <c r="F42" i="7"/>
  <c r="H41" i="7"/>
  <c r="G41" i="7"/>
  <c r="G20" i="7"/>
  <c r="C40" i="7"/>
  <c r="E40" i="7"/>
  <c r="H40" i="7"/>
  <c r="F40" i="7"/>
  <c r="C39" i="7"/>
  <c r="E39" i="7"/>
  <c r="H39" i="7"/>
  <c r="F39" i="7"/>
  <c r="C38" i="7"/>
  <c r="E38" i="7"/>
  <c r="H38" i="7"/>
  <c r="F38" i="7"/>
  <c r="C37" i="7"/>
  <c r="E37" i="7"/>
  <c r="H37" i="7"/>
  <c r="F37" i="7"/>
  <c r="H36" i="7"/>
  <c r="G36" i="7"/>
  <c r="G17" i="7"/>
  <c r="C35" i="7"/>
  <c r="E35" i="7"/>
  <c r="H35" i="7"/>
  <c r="F35" i="7"/>
  <c r="C34" i="7"/>
  <c r="E34" i="7"/>
  <c r="H34" i="7"/>
  <c r="F34" i="7"/>
  <c r="C33" i="7"/>
  <c r="E33" i="7"/>
  <c r="H33" i="7"/>
  <c r="F33" i="7"/>
  <c r="C32" i="7"/>
  <c r="E32" i="7"/>
  <c r="H32" i="7"/>
  <c r="F32" i="7"/>
  <c r="H31" i="7"/>
  <c r="G31" i="7"/>
  <c r="C30" i="7"/>
  <c r="E30" i="7"/>
  <c r="H30" i="7"/>
  <c r="F30" i="7"/>
  <c r="F28" i="7"/>
  <c r="E28" i="7"/>
  <c r="D28" i="7"/>
  <c r="C28" i="7"/>
  <c r="C11" i="7"/>
  <c r="C25" i="7"/>
  <c r="G25" i="7"/>
  <c r="F25" i="7"/>
  <c r="E25" i="7"/>
  <c r="D25" i="7"/>
  <c r="C22" i="7"/>
  <c r="G22" i="7"/>
  <c r="F22" i="7"/>
  <c r="E22" i="7"/>
  <c r="D22" i="7"/>
  <c r="C19" i="7"/>
  <c r="G19" i="7"/>
  <c r="F19" i="7"/>
  <c r="E19" i="7"/>
  <c r="D19" i="7"/>
  <c r="H16" i="7"/>
  <c r="C16" i="7"/>
  <c r="G16" i="7"/>
  <c r="F16" i="7"/>
  <c r="E16" i="7"/>
  <c r="D16" i="7"/>
  <c r="B16" i="7"/>
  <c r="E11" i="7"/>
  <c r="C10" i="7"/>
  <c r="E10" i="7"/>
  <c r="C9" i="7"/>
  <c r="E9" i="7"/>
  <c r="C8" i="7"/>
  <c r="E8" i="7"/>
  <c r="C7" i="7"/>
  <c r="E7" i="7"/>
  <c r="E6" i="7"/>
  <c r="E5" i="7"/>
  <c r="K4" i="7"/>
  <c r="I4" i="7"/>
  <c r="G4" i="7"/>
  <c r="E4" i="7"/>
  <c r="P73" i="1"/>
  <c r="R73" i="1"/>
  <c r="S73" i="1"/>
  <c r="P72" i="1"/>
  <c r="R72" i="1"/>
  <c r="S72" i="1"/>
  <c r="P71" i="1"/>
  <c r="R71" i="1"/>
  <c r="S71" i="1"/>
  <c r="P70" i="1"/>
  <c r="R70" i="1"/>
  <c r="S70" i="1"/>
  <c r="P69" i="1"/>
  <c r="R69" i="1"/>
  <c r="S69" i="1"/>
  <c r="P68" i="1"/>
  <c r="R68" i="1"/>
  <c r="S68" i="1"/>
  <c r="P67" i="1"/>
  <c r="R67" i="1"/>
  <c r="S67" i="1"/>
  <c r="P66" i="1"/>
  <c r="R66" i="1"/>
  <c r="S66" i="1"/>
  <c r="P65" i="1"/>
  <c r="R65" i="1"/>
  <c r="S65" i="1"/>
  <c r="P64" i="1"/>
  <c r="R64" i="1"/>
  <c r="S64" i="1"/>
  <c r="P63" i="1"/>
  <c r="R63" i="1"/>
  <c r="S63" i="1"/>
  <c r="P62" i="1"/>
  <c r="R62" i="1"/>
  <c r="S62" i="1"/>
  <c r="P61" i="1"/>
  <c r="R61" i="1"/>
  <c r="S61" i="1"/>
  <c r="P60" i="1"/>
  <c r="R60" i="1"/>
  <c r="S60" i="1"/>
  <c r="P59" i="1"/>
  <c r="R59" i="1"/>
  <c r="S59" i="1"/>
  <c r="P58" i="1"/>
  <c r="R58" i="1"/>
  <c r="S58" i="1"/>
  <c r="P57" i="1"/>
  <c r="R57" i="1"/>
  <c r="S57" i="1"/>
  <c r="P56" i="1"/>
  <c r="R56" i="1"/>
  <c r="S56" i="1"/>
  <c r="P55" i="1"/>
  <c r="R55" i="1"/>
  <c r="S55" i="1"/>
  <c r="P54" i="1"/>
  <c r="R54" i="1"/>
  <c r="S54" i="1"/>
  <c r="P53" i="1"/>
  <c r="R53" i="1"/>
  <c r="S53" i="1"/>
  <c r="P52" i="1"/>
  <c r="R52" i="1"/>
  <c r="S52" i="1"/>
  <c r="P51" i="1"/>
  <c r="R51" i="1"/>
  <c r="S51" i="1"/>
  <c r="P50" i="1"/>
  <c r="R50" i="1"/>
  <c r="S50" i="1"/>
  <c r="P49" i="1"/>
  <c r="R49" i="1"/>
  <c r="S49" i="1"/>
  <c r="P48" i="1"/>
  <c r="R48" i="1"/>
  <c r="S48" i="1"/>
  <c r="P47" i="1"/>
  <c r="R47" i="1"/>
  <c r="S47" i="1"/>
  <c r="P46" i="1"/>
  <c r="R46" i="1"/>
  <c r="S46" i="1"/>
  <c r="P45" i="1"/>
  <c r="R45" i="1"/>
  <c r="S45" i="1"/>
  <c r="P44" i="1"/>
  <c r="R44" i="1"/>
  <c r="S44" i="1"/>
  <c r="P43" i="1"/>
  <c r="R43" i="1"/>
  <c r="S43" i="1"/>
  <c r="P42" i="1"/>
  <c r="R42" i="1"/>
  <c r="S42" i="1"/>
  <c r="P41" i="1"/>
  <c r="R41" i="1"/>
  <c r="S41" i="1"/>
  <c r="P40" i="1"/>
  <c r="R40" i="1"/>
  <c r="S40" i="1"/>
  <c r="P39" i="1"/>
  <c r="R39" i="1"/>
  <c r="S39" i="1"/>
  <c r="P38" i="1"/>
  <c r="R38" i="1"/>
  <c r="S38" i="1"/>
  <c r="P37" i="1"/>
  <c r="R37" i="1"/>
  <c r="S37" i="1"/>
  <c r="P36" i="1"/>
  <c r="R36" i="1"/>
  <c r="S36" i="1"/>
  <c r="P35" i="1"/>
  <c r="R35" i="1"/>
  <c r="S35" i="1"/>
  <c r="P34" i="1"/>
  <c r="R34" i="1"/>
  <c r="S34" i="1"/>
  <c r="P33" i="1"/>
  <c r="R33" i="1"/>
  <c r="S33" i="1"/>
  <c r="P32" i="1"/>
  <c r="R32" i="1"/>
  <c r="S32" i="1"/>
  <c r="P31" i="1"/>
  <c r="R31" i="1"/>
  <c r="S31" i="1"/>
  <c r="P30" i="1"/>
  <c r="R30" i="1"/>
  <c r="S30" i="1"/>
  <c r="P29" i="1"/>
  <c r="R29" i="1"/>
  <c r="S29" i="1"/>
  <c r="P28" i="1"/>
  <c r="R28" i="1"/>
  <c r="S28" i="1"/>
  <c r="P27" i="1"/>
  <c r="R27" i="1"/>
  <c r="S27" i="1"/>
  <c r="P26" i="1"/>
  <c r="R26" i="1"/>
  <c r="S26" i="1"/>
  <c r="P25" i="1"/>
  <c r="R25" i="1"/>
  <c r="S25" i="1"/>
  <c r="P24" i="1"/>
  <c r="R24" i="1"/>
  <c r="S24" i="1"/>
  <c r="P23" i="1"/>
  <c r="R23" i="1"/>
  <c r="S23" i="1"/>
  <c r="P22" i="1"/>
  <c r="R22" i="1"/>
  <c r="S22" i="1"/>
  <c r="P21" i="1"/>
  <c r="R21" i="1"/>
  <c r="S21" i="1"/>
  <c r="P20" i="1"/>
  <c r="R20" i="1"/>
  <c r="S20" i="1"/>
  <c r="P19" i="1"/>
  <c r="R19" i="1"/>
  <c r="S19" i="1"/>
  <c r="P18" i="1"/>
  <c r="R18" i="1"/>
  <c r="S18" i="1"/>
  <c r="P17" i="1"/>
  <c r="R17" i="1"/>
  <c r="S17" i="1"/>
  <c r="P16" i="1"/>
  <c r="R16" i="1"/>
  <c r="S16" i="1"/>
  <c r="V15" i="1"/>
  <c r="P15" i="1"/>
  <c r="R15" i="1"/>
  <c r="S15" i="1"/>
  <c r="V14" i="1"/>
  <c r="P14" i="1"/>
  <c r="R14" i="1"/>
  <c r="S14" i="1"/>
  <c r="V13" i="1"/>
  <c r="P13" i="1"/>
  <c r="R13" i="1"/>
  <c r="S13" i="1"/>
  <c r="V12" i="1"/>
  <c r="P12" i="1"/>
  <c r="R12" i="1"/>
  <c r="S12" i="1"/>
  <c r="V11" i="1"/>
  <c r="P11" i="1"/>
  <c r="R11" i="1"/>
  <c r="S11" i="1"/>
  <c r="V10" i="1"/>
  <c r="P10" i="1"/>
  <c r="R10" i="1"/>
  <c r="S10" i="1"/>
  <c r="V9" i="1"/>
  <c r="P9" i="1"/>
  <c r="R9" i="1"/>
  <c r="S9" i="1"/>
  <c r="V8" i="1"/>
  <c r="P8" i="1"/>
  <c r="R8" i="1"/>
  <c r="S8" i="1"/>
  <c r="V7" i="1"/>
  <c r="P7" i="1"/>
  <c r="R7" i="1"/>
  <c r="S7" i="1"/>
  <c r="G5" i="1"/>
  <c r="E1" i="15"/>
  <c r="P4" i="1"/>
  <c r="L4" i="1"/>
  <c r="E6" i="8"/>
  <c r="F6" i="8"/>
  <c r="E7" i="8"/>
  <c r="F7" i="8"/>
  <c r="F8" i="8"/>
  <c r="E9" i="8"/>
  <c r="F9" i="8"/>
  <c r="E10" i="8"/>
  <c r="F10" i="8"/>
  <c r="E11" i="8"/>
  <c r="F11" i="8"/>
  <c r="E12" i="8"/>
  <c r="F12" i="8"/>
  <c r="F4" i="8"/>
</calcChain>
</file>

<file path=xl/comments1.xml><?xml version="1.0" encoding="utf-8"?>
<comments xmlns="http://schemas.openxmlformats.org/spreadsheetml/2006/main">
  <authors>
    <author>hw</author>
  </authors>
  <commentList>
    <comment ref="J6" authorId="0" shapeId="0">
      <text>
        <r>
          <rPr>
            <sz val="9"/>
            <rFont val="宋体"/>
            <family val="3"/>
            <charset val="134"/>
          </rPr>
          <t>高，中，低</t>
        </r>
      </text>
    </comment>
  </commentList>
</comments>
</file>

<file path=xl/comments2.xml><?xml version="1.0" encoding="utf-8"?>
<comments xmlns="http://schemas.openxmlformats.org/spreadsheetml/2006/main">
  <authors>
    <author>yun.xiong</author>
  </authors>
  <commentList>
    <comment ref="G3" authorId="0" shapeId="0">
      <text>
        <r>
          <rPr>
            <b/>
            <sz val="9"/>
            <rFont val="宋体"/>
            <family val="3"/>
            <charset val="134"/>
          </rPr>
          <t>yun.xiong:</t>
        </r>
        <r>
          <rPr>
            <sz val="9"/>
            <rFont val="宋体"/>
            <family val="3"/>
            <charset val="134"/>
          </rPr>
          <t xml:space="preserve">
写触发重新估算的主要依据即可
</t>
        </r>
      </text>
    </comment>
  </commentList>
</comments>
</file>

<file path=xl/sharedStrings.xml><?xml version="1.0" encoding="utf-8"?>
<sst xmlns="http://schemas.openxmlformats.org/spreadsheetml/2006/main" count="1756" uniqueCount="483">
  <si>
    <t xml:space="preserve"> 估算表</t>
  </si>
  <si>
    <t>修订历史记录（A-添加，M-修改，D-删除）</t>
  </si>
  <si>
    <t>版本　</t>
  </si>
  <si>
    <t>日期　</t>
  </si>
  <si>
    <r>
      <rPr>
        <sz val="10.5"/>
        <color indexed="8"/>
        <rFont val="Times New Roman"/>
        <family val="1"/>
      </rPr>
      <t>A/M/D</t>
    </r>
    <r>
      <rPr>
        <sz val="10.5"/>
        <color indexed="8"/>
        <rFont val="宋体"/>
        <family val="3"/>
        <charset val="134"/>
      </rPr>
      <t>　</t>
    </r>
  </si>
  <si>
    <t>修订者　　</t>
  </si>
  <si>
    <t>说明　　　</t>
  </si>
  <si>
    <r>
      <rPr>
        <sz val="10"/>
        <rFont val="宋体"/>
        <family val="3"/>
        <charset val="134"/>
      </rPr>
      <t>V</t>
    </r>
    <r>
      <rPr>
        <sz val="10"/>
        <rFont val="宋体"/>
        <family val="3"/>
        <charset val="134"/>
      </rPr>
      <t>0.1</t>
    </r>
  </si>
  <si>
    <t>A</t>
  </si>
  <si>
    <t>付艳华</t>
  </si>
  <si>
    <t>创新初始版本</t>
  </si>
  <si>
    <t>V1.0</t>
  </si>
  <si>
    <t>M</t>
  </si>
  <si>
    <t>对模版及部分公式及度量指标忧化</t>
  </si>
  <si>
    <r>
      <rPr>
        <sz val="10"/>
        <rFont val="宋体"/>
        <family val="3"/>
        <charset val="134"/>
      </rPr>
      <t>V</t>
    </r>
    <r>
      <rPr>
        <sz val="10"/>
        <rFont val="宋体"/>
        <family val="3"/>
        <charset val="134"/>
      </rPr>
      <t>1.1</t>
    </r>
  </si>
  <si>
    <t>V1.5</t>
  </si>
  <si>
    <t xml:space="preserve"> M </t>
  </si>
  <si>
    <t>按咨询老师建议进行修订,增加业务知识数据采集</t>
  </si>
  <si>
    <t>V2.0</t>
  </si>
  <si>
    <t>/</t>
  </si>
  <si>
    <t>正式发布CMMI四流程文档</t>
  </si>
  <si>
    <t>重要声明</t>
  </si>
  <si>
    <t>版权声明</t>
  </si>
  <si>
    <r>
      <rPr>
        <sz val="10"/>
        <rFont val="宋体"/>
        <family val="3"/>
        <charset val="134"/>
      </rPr>
      <t>版权所有 © 2014</t>
    </r>
    <r>
      <rPr>
        <sz val="11"/>
        <color theme="1"/>
        <rFont val="宋体"/>
        <family val="3"/>
        <charset val="134"/>
      </rPr>
      <t xml:space="preserve">, 深圳国泰安教育技术有限公司，保留所有权利。
</t>
    </r>
  </si>
  <si>
    <t>商标声明</t>
  </si>
  <si>
    <t>深圳国泰安教育技术有限公司和深圳国泰安教育技术有限公司的产品是深圳国泰安教育技术有限公司专有。在提及其他公司及其产品时将使用各自公司所拥有的商标，这种使用的目的仅限于引用。</t>
  </si>
  <si>
    <r>
      <rPr>
        <b/>
        <u/>
        <sz val="12"/>
        <color indexed="8"/>
        <rFont val="宋体"/>
        <family val="3"/>
        <charset val="134"/>
      </rPr>
      <t>不作保证声明</t>
    </r>
    <r>
      <rPr>
        <b/>
        <u/>
        <sz val="12"/>
        <color indexed="8"/>
        <rFont val="Arial"/>
        <family val="2"/>
      </rPr>
      <t xml:space="preserve"> </t>
    </r>
  </si>
  <si>
    <t>深圳国泰安教育技术有限公司不对此文档中的任何内容作任何明示或暗示的陈述或保证，而且不对特定目的的适销性及适用性或者任何间接、特殊或连带的损失承担任何责任。</t>
  </si>
  <si>
    <t>保密声明</t>
  </si>
  <si>
    <t>本文档（包括任何附件）包含的信息是保密信息。接收人了解其获得的本文档是保密的，除用于规定的目的外不得用于任何目的，也不得将本文档泄露给任何第三方。</t>
  </si>
  <si>
    <t xml:space="preserve"> </t>
  </si>
  <si>
    <t>目的</t>
  </si>
  <si>
    <t>本指导书用于定义在软件项目合同签订和编制项目总体计划之前，根据软件产品规模、所采用的开发过程以及项目资源配置进行项目估算所应涵盖的内容、遵循的程序和采用的方法。以指导项目的工作量、成本估算和计划活动。</t>
  </si>
  <si>
    <t>范围</t>
  </si>
  <si>
    <t>本指导书适用于公司内所有软件开发项目的工作量、成本估算和计划活动,用于量级估算，预算估算和确定性估算。</t>
  </si>
  <si>
    <t>术语定义</t>
  </si>
  <si>
    <t>WBS ：（Work Breakdown Structure）工作分解结构；</t>
  </si>
  <si>
    <t>FP：（Function Point）功能点；</t>
  </si>
  <si>
    <t>Delphi估算法：Delphi法是一种专家评估技术，在没有历史数据的情况下，这种方式适用于评定过去与将来，新技术与特定程序之间的差别。对于需要预测和深度分析的领域，依赖于专家的技术指导，可以获得较为客观的估算。通过专家们的互相讨论，还可以博取众长。</t>
  </si>
  <si>
    <t>估算内容</t>
  </si>
  <si>
    <t>本指导书定义的估算内容包括项目总工作量、项目成本、阶段工作量</t>
  </si>
  <si>
    <t>估算程序</t>
  </si>
  <si>
    <t>量级估算（可选）</t>
  </si>
  <si>
    <t>量级估算是指在项目可行性分析初期进行的估算。量级估算的目的主要用于评估项目的可行性，以及项目的合同评估。量级估算一般采取的方法是专家估算。量级估算并不是必须的</t>
  </si>
  <si>
    <r>
      <rPr>
        <sz val="10"/>
        <rFont val="宋体"/>
        <family val="3"/>
        <charset val="134"/>
      </rPr>
      <t xml:space="preserve"> </t>
    </r>
    <r>
      <rPr>
        <sz val="10"/>
        <rFont val="宋体"/>
        <family val="3"/>
        <charset val="134"/>
      </rPr>
      <t xml:space="preserve">  </t>
    </r>
    <r>
      <rPr>
        <sz val="10"/>
        <rFont val="宋体"/>
        <family val="3"/>
        <charset val="134"/>
      </rPr>
      <t>5.1.1</t>
    </r>
  </si>
  <si>
    <t>阶段分解</t>
  </si>
  <si>
    <t>依据项目实际情况进行阶段分解，一般分为需求阶段、设计阶段、开发阶段、测试阶段、验收阶段进行分解,必要时按项目类型进行调整</t>
  </si>
  <si>
    <r>
      <rPr>
        <sz val="10"/>
        <rFont val="宋体"/>
        <family val="3"/>
        <charset val="134"/>
      </rPr>
      <t>5</t>
    </r>
    <r>
      <rPr>
        <sz val="10"/>
        <rFont val="宋体"/>
        <family val="3"/>
        <charset val="134"/>
      </rPr>
      <t>.1.2</t>
    </r>
  </si>
  <si>
    <t>阶段估算</t>
  </si>
  <si>
    <t>依据项目实际情况及项目初步确认总体工作量，进行各个阶段估算，以人月为基本单位，进行总体量级估算</t>
  </si>
  <si>
    <t>预算估算（必选）</t>
  </si>
  <si>
    <t>预算估算是指在项目立项阶段所进行的估算。预算估算的目的是评估项目所需要投入的资源，并用于向部门经理申请项目所需的资源。预算估算是必须的。</t>
  </si>
  <si>
    <r>
      <rPr>
        <sz val="10"/>
        <rFont val="宋体"/>
        <family val="3"/>
        <charset val="134"/>
      </rPr>
      <t>5.</t>
    </r>
    <r>
      <rPr>
        <sz val="10"/>
        <rFont val="宋体"/>
        <family val="3"/>
        <charset val="134"/>
      </rPr>
      <t>2.1</t>
    </r>
  </si>
  <si>
    <t>建立工作分解结构（WBS）</t>
  </si>
  <si>
    <t>工作分解结构以可交付成果为对象，是为实现项目目标并创造必要的可交付成果而执行的工作分解之后得到的一种层次结构。工作分解结构确定了项目整个范围，并按照规则组织在一起。即：WBS是一种将项目的最终交付结果，包括硬件、软件和服务，分解为各自的组成要素，再将各组成要素（或子系统），一直分解到具体工作的一种描述项目各任务之间关系的数据结构。通过将细分化的所有项目要素统一编码，并为项目的所有信息建立一个共同的定义，从而为项目估算和计划制定提供可靠依据。
在项目初期，为了达到易于估算和管理的水平，在进行工作分解时，只要根据用户需求和业务特点，按照整个系统大的组成部分分解成相对比较独立的各个功能模块，分解详细度达到工作分解结构第二层（即二级用例）即可。</t>
  </si>
  <si>
    <r>
      <rPr>
        <sz val="10"/>
        <rFont val="宋体"/>
        <family val="3"/>
        <charset val="134"/>
      </rPr>
      <t>5</t>
    </r>
    <r>
      <rPr>
        <sz val="10"/>
        <rFont val="宋体"/>
        <family val="3"/>
        <charset val="134"/>
      </rPr>
      <t>.2</t>
    </r>
    <r>
      <rPr>
        <sz val="10"/>
        <rFont val="宋体"/>
        <family val="3"/>
        <charset val="134"/>
      </rPr>
      <t>.2</t>
    </r>
  </si>
  <si>
    <t>估算项目规模</t>
  </si>
  <si>
    <t>根据工作分解结构分解出的功能模块，计算出二级用例数量，以作为项目规模的估算值，采用标准功能点作为基准参考。</t>
  </si>
  <si>
    <r>
      <rPr>
        <sz val="10"/>
        <rFont val="宋体"/>
        <family val="3"/>
        <charset val="134"/>
      </rPr>
      <t>5</t>
    </r>
    <r>
      <rPr>
        <sz val="10"/>
        <rFont val="宋体"/>
        <family val="3"/>
        <charset val="134"/>
      </rPr>
      <t>.2</t>
    </r>
    <r>
      <rPr>
        <sz val="10"/>
        <rFont val="宋体"/>
        <family val="3"/>
        <charset val="134"/>
      </rPr>
      <t>.3</t>
    </r>
  </si>
  <si>
    <t>工作量估算</t>
  </si>
  <si>
    <r>
      <rPr>
        <sz val="10"/>
        <rFont val="宋体"/>
        <family val="3"/>
        <charset val="134"/>
      </rPr>
      <t xml:space="preserve">1、按照公司项目生命周期规定的标准模型（即：需求、设计、编码及单元测试、测试、上线及客户验收等），按开发工作量参照一定经验系数反算出项目总体工作量及阶段工作量
2、根据公司度量指标和项目实施经验估算出各个主要任务活动的工作量，以人天为单位。；
</t>
    </r>
    <r>
      <rPr>
        <sz val="10"/>
        <rFont val="宋体"/>
        <family val="3"/>
        <charset val="134"/>
      </rPr>
      <t>3</t>
    </r>
    <r>
      <rPr>
        <sz val="10"/>
        <rFont val="宋体"/>
        <family val="3"/>
        <charset val="134"/>
      </rPr>
      <t xml:space="preserve">、依据估算出的工作量，得到项目实际总工作量和每个阶段的工作量
</t>
    </r>
    <r>
      <rPr>
        <sz val="10"/>
        <rFont val="宋体"/>
        <family val="3"/>
        <charset val="134"/>
      </rPr>
      <t>4、根据项目管理、配置管理、质量保证占总工作量的比例，进行计算各自的计划工作量</t>
    </r>
    <r>
      <rPr>
        <sz val="10"/>
        <rFont val="宋体"/>
        <family val="3"/>
        <charset val="134"/>
      </rPr>
      <t>。</t>
    </r>
  </si>
  <si>
    <t>5.2.4</t>
  </si>
  <si>
    <t>成本估算</t>
  </si>
  <si>
    <t>本部分估算主要以人力成本为主要考虑因素。根据公司人力资源部制定的平均人均成本，最终算出项目成本。</t>
  </si>
  <si>
    <t>确定性估算（必选）</t>
  </si>
  <si>
    <t>确定性估算是指在获取项目所需要的资源后所进行的估算，一般在产品规格需求分析完成后，依据具体功能点进行的估算，采用和预算估算一致的模版，只不过功能点方面进行了进一步的细化，以及开发资源方面的细化。确定性估算使用自底向上的估算方法。确定性估算是必须的。确定性估算用于监控项目进展</t>
  </si>
  <si>
    <t>5.3.1</t>
  </si>
  <si>
    <r>
      <rPr>
        <sz val="10"/>
        <rFont val="宋体"/>
        <family val="3"/>
        <charset val="134"/>
      </rPr>
      <t>5.3</t>
    </r>
    <r>
      <rPr>
        <sz val="10"/>
        <rFont val="宋体"/>
        <family val="3"/>
        <charset val="134"/>
      </rPr>
      <t>.2</t>
    </r>
  </si>
  <si>
    <r>
      <rPr>
        <sz val="10"/>
        <rFont val="宋体"/>
        <family val="3"/>
        <charset val="134"/>
      </rPr>
      <t>5.3</t>
    </r>
    <r>
      <rPr>
        <sz val="10"/>
        <rFont val="宋体"/>
        <family val="3"/>
        <charset val="134"/>
      </rPr>
      <t>.3</t>
    </r>
  </si>
  <si>
    <t>5.3.4</t>
  </si>
  <si>
    <r>
      <rPr>
        <b/>
        <sz val="10"/>
        <rFont val="宋体"/>
        <family val="3"/>
        <charset val="134"/>
      </rPr>
      <t>参考标准：</t>
    </r>
    <r>
      <rPr>
        <sz val="10"/>
        <rFont val="宋体"/>
        <family val="3"/>
        <charset val="134"/>
      </rPr>
      <t>一共考虑</t>
    </r>
    <r>
      <rPr>
        <sz val="10"/>
        <rFont val="Arial"/>
        <family val="2"/>
      </rPr>
      <t>13</t>
    </r>
    <r>
      <rPr>
        <sz val="10"/>
        <rFont val="宋体"/>
        <family val="3"/>
        <charset val="134"/>
      </rPr>
      <t>个技术因素，分别是：</t>
    </r>
  </si>
  <si>
    <t>技术复杂度</t>
  </si>
  <si>
    <t>序号</t>
  </si>
  <si>
    <t>技术因素</t>
  </si>
  <si>
    <t>取值范围</t>
  </si>
  <si>
    <t>参数说明</t>
  </si>
  <si>
    <t>请填写技术因素填写数据参考取值范围</t>
  </si>
  <si>
    <t>E1</t>
  </si>
  <si>
    <t>0~5</t>
  </si>
  <si>
    <t>系统分布式程度</t>
  </si>
  <si>
    <t>E2</t>
  </si>
  <si>
    <t>系统性能要求</t>
  </si>
  <si>
    <t>E3</t>
  </si>
  <si>
    <t>最终用户使用效率要求</t>
  </si>
  <si>
    <t>E4</t>
  </si>
  <si>
    <t>内部处理复杂度</t>
  </si>
  <si>
    <t>E5</t>
  </si>
  <si>
    <t>复用程度</t>
  </si>
  <si>
    <t>E6</t>
  </si>
  <si>
    <t>易于安装要求度</t>
  </si>
  <si>
    <t>E7</t>
  </si>
  <si>
    <t>系统易于使用程度</t>
  </si>
  <si>
    <t>E8</t>
  </si>
  <si>
    <t>可移植性</t>
  </si>
  <si>
    <t>E9</t>
  </si>
  <si>
    <t>系统易于修改程度</t>
  </si>
  <si>
    <t>E10</t>
  </si>
  <si>
    <t>并发性要求</t>
  </si>
  <si>
    <t>E11</t>
  </si>
  <si>
    <t>特殊安全功能特性要求</t>
  </si>
  <si>
    <t>E12</t>
  </si>
  <si>
    <t>为第三方系统提供直接系统访问</t>
  </si>
  <si>
    <t>E13</t>
  </si>
  <si>
    <t>是否需要特殊的用户培训措施</t>
  </si>
  <si>
    <t xml:space="preserve">注：复杂度的技术因素取值范围从0到5，表示该项对技术复杂度的影响从没有到极高。为0意味着该技术因素与本项目无关，3代表一般，5代表对该项目有很强的影响。
每个因素都是对技术复杂度的线性调整，设Ei为根据13个方面的技术因素对软件系统的影响程度，则技术复杂度为：
TCF = 0.6 + 0.01 x ∑Ei， (i=1….13)
Ei∈（0,5），则： TCF∈（0.6，1.25）
</t>
  </si>
  <si>
    <t>总体估算</t>
  </si>
  <si>
    <r>
      <rPr>
        <sz val="10"/>
        <color theme="3" tint="0.39994506668294322"/>
        <rFont val="宋体"/>
        <family val="3"/>
        <charset val="134"/>
        <scheme val="minor"/>
      </rPr>
      <t>说明：此表内容将作为《项目计划书.mmp</t>
    </r>
    <r>
      <rPr>
        <sz val="10"/>
        <color indexed="62"/>
        <rFont val="宋体"/>
        <family val="3"/>
        <charset val="134"/>
      </rPr>
      <t>》的参考输入。
1.估算项目各个阶段所需时间，以天为单位（工作日），进行估算</t>
    </r>
  </si>
  <si>
    <t>项目开始日期：</t>
  </si>
  <si>
    <t>估计初始项目工作量(人月):</t>
  </si>
  <si>
    <t>项目阶段</t>
  </si>
  <si>
    <t>工期(天)</t>
  </si>
  <si>
    <t>投入人员(人数)</t>
  </si>
  <si>
    <t>预计开始时间</t>
  </si>
  <si>
    <t>预计完成日期</t>
  </si>
  <si>
    <t>备注</t>
  </si>
  <si>
    <t>产品立项</t>
  </si>
  <si>
    <t>迭代一</t>
  </si>
  <si>
    <t>迭代二</t>
  </si>
  <si>
    <t>迭代三</t>
  </si>
  <si>
    <t>迭代四</t>
  </si>
  <si>
    <t>迭代五</t>
  </si>
  <si>
    <t>系统集成与验收结项</t>
  </si>
  <si>
    <t>备注:标准阶段按上述进行分解，对于定制性项目需根据客户的具体要求进行相应调整。</t>
  </si>
  <si>
    <t>开发工作量估算</t>
  </si>
  <si>
    <r>
      <rPr>
        <sz val="10"/>
        <color theme="3" tint="0.39994506668294322"/>
        <rFont val="宋体"/>
        <family val="3"/>
        <charset val="134"/>
        <scheme val="minor"/>
      </rPr>
      <t xml:space="preserve">填表说明：
</t>
    </r>
    <r>
      <rPr>
        <sz val="10"/>
        <color rgb="FFFF0000"/>
        <rFont val="宋体"/>
        <family val="3"/>
        <charset val="134"/>
        <scheme val="minor"/>
      </rPr>
      <t>1.此表中的工作量仅需考虑开发工作量（包括设计、编码、单元测试的工作量）。</t>
    </r>
    <r>
      <rPr>
        <sz val="10"/>
        <color theme="3" tint="0.39994506668294322"/>
        <rFont val="宋体"/>
        <family val="3"/>
        <charset val="134"/>
        <scheme val="minor"/>
      </rPr>
      <t xml:space="preserve">
2.本表需求项来自于《客户需求说明书》中的功能需求项和非功能需求项。
3.估算时请考虑：复用程度、技术难易度、技术实现的风险。
4.估算时“标准差”一般应小于期望值的±30%，若超出或低于，则需重新估算。
5.参与估算的人员建议至少3人,工作年限在二年以上,熟悉业务。</t>
    </r>
  </si>
  <si>
    <t>估算对象</t>
  </si>
  <si>
    <t>需求项（个）</t>
  </si>
  <si>
    <t>开发工作量单位</t>
  </si>
  <si>
    <t>标准功能点（一个标准的开发人员一个工作日所完成开发工作量）</t>
  </si>
  <si>
    <t>估算假设
参考数据</t>
  </si>
  <si>
    <t>采用标准人员，标准功能点法，进行标准评估，标准功能点定义为标准开发人员一个工作日完成的工作量</t>
  </si>
  <si>
    <t>复用率(%)</t>
  </si>
  <si>
    <t>技术复杂
程度</t>
  </si>
  <si>
    <t>SFP/开发工作量
总计(人天)</t>
  </si>
  <si>
    <t>复用功能点</t>
  </si>
  <si>
    <t>标准估算值（以标准工程师为基准进行估算）（SFP）</t>
  </si>
  <si>
    <t>所属分类/栏目
(分解至业务单元)</t>
  </si>
  <si>
    <t>需求项
（包括功能需求和非功能需求）</t>
  </si>
  <si>
    <t>所属迭代</t>
  </si>
  <si>
    <t>类型</t>
  </si>
  <si>
    <t>难易度/技术及风险分析</t>
  </si>
  <si>
    <t>是否有
复用来源</t>
  </si>
  <si>
    <t>复用比例
（％）</t>
  </si>
  <si>
    <t>优先级</t>
  </si>
  <si>
    <t>估算人员1</t>
  </si>
  <si>
    <t>估算人员2</t>
  </si>
  <si>
    <t>估算人员3</t>
  </si>
  <si>
    <t>估算人员4</t>
  </si>
  <si>
    <t>估算人员5</t>
  </si>
  <si>
    <t>最小值</t>
  </si>
  <si>
    <t>平均值</t>
  </si>
  <si>
    <t>最大值</t>
  </si>
  <si>
    <t>偏差</t>
  </si>
  <si>
    <r>
      <rPr>
        <sz val="10"/>
        <color theme="1"/>
        <rFont val="宋体"/>
        <family val="3"/>
        <charset val="134"/>
        <scheme val="minor"/>
      </rPr>
      <t>是否接受</t>
    </r>
    <r>
      <rPr>
        <b/>
        <sz val="12"/>
        <rFont val="Arial"/>
        <family val="2"/>
      </rPr>
      <t>(Y/N)</t>
    </r>
  </si>
  <si>
    <t>更改的最终结果</t>
  </si>
  <si>
    <t>复用的功能点数</t>
  </si>
  <si>
    <t>修改原因</t>
  </si>
  <si>
    <t>新功能</t>
  </si>
  <si>
    <t>低风险</t>
  </si>
  <si>
    <t>高</t>
  </si>
  <si>
    <t>Y</t>
  </si>
  <si>
    <t>无</t>
  </si>
  <si>
    <t>高风险</t>
  </si>
  <si>
    <t>总工作量估算</t>
  </si>
  <si>
    <r>
      <rPr>
        <sz val="10"/>
        <color theme="3"/>
        <rFont val="宋体"/>
        <family val="3"/>
        <charset val="134"/>
        <scheme val="minor"/>
      </rPr>
      <t>说明：此表内容将作为《项目立项报告</t>
    </r>
    <r>
      <rPr>
        <sz val="10"/>
        <color theme="3"/>
        <rFont val="宋体"/>
        <family val="3"/>
        <charset val="134"/>
      </rPr>
      <t>》的主要输入。</t>
    </r>
    <r>
      <rPr>
        <sz val="10"/>
        <color rgb="FF333399"/>
        <rFont val="宋体"/>
        <family val="3"/>
        <charset val="134"/>
      </rPr>
      <t xml:space="preserve">
1.估算规模是“预算估算表”sheet中列出的功能需求项总数。
2.按每月21.75个标准工作日计算。
3.各专业人员配比是经验值，可在公司度量工作实施一段时间后修改。</t>
    </r>
    <r>
      <rPr>
        <sz val="10"/>
        <color rgb="FF333399"/>
        <rFont val="宋体"/>
        <family val="3"/>
        <charset val="134"/>
        <scheme val="minor"/>
      </rPr>
      <t xml:space="preserve">
4.估算表累积修改，每次估算保留前一次估算结果
5.估算开始前填写估算时段和估算时间</t>
    </r>
  </si>
  <si>
    <t>估算时段</t>
  </si>
  <si>
    <t>估算时间</t>
  </si>
  <si>
    <t>估算依据</t>
  </si>
  <si>
    <t>期望开始日期</t>
  </si>
  <si>
    <t>迭代一SFP</t>
  </si>
  <si>
    <t>迭代二SFP</t>
  </si>
  <si>
    <t>迭代三SFP</t>
  </si>
  <si>
    <t>迭代四SFP</t>
  </si>
  <si>
    <t>期望结束日期</t>
  </si>
  <si>
    <r>
      <rPr>
        <sz val="10"/>
        <color theme="1"/>
        <rFont val="宋体"/>
        <family val="3"/>
        <charset val="134"/>
        <scheme val="minor"/>
      </rPr>
      <t>估算规模
（S</t>
    </r>
    <r>
      <rPr>
        <sz val="10"/>
        <color indexed="8"/>
        <rFont val="宋体"/>
        <family val="3"/>
        <charset val="134"/>
      </rPr>
      <t>FP</t>
    </r>
    <r>
      <rPr>
        <sz val="10"/>
        <color indexed="8"/>
        <rFont val="宋体"/>
        <family val="3"/>
        <charset val="134"/>
      </rPr>
      <t>）</t>
    </r>
  </si>
  <si>
    <t>活动配比</t>
  </si>
  <si>
    <t>工作量比例
经验值</t>
  </si>
  <si>
    <t>软件工程活动总工作量
（人天）</t>
  </si>
  <si>
    <t>总工作量
（人月）</t>
  </si>
  <si>
    <t>软件工程活动占比</t>
  </si>
  <si>
    <t>项目管理活动（人天）</t>
  </si>
  <si>
    <t>项目管理活动占比</t>
  </si>
  <si>
    <t>配置管理活动（人天）</t>
  </si>
  <si>
    <t>配置管理活动占比</t>
  </si>
  <si>
    <t>质量保证活动（人天）</t>
  </si>
  <si>
    <t>质量保证活动占比</t>
  </si>
  <si>
    <t>风险预留</t>
  </si>
  <si>
    <t>其他
占比</t>
  </si>
  <si>
    <t>项目总工作量（人天）</t>
  </si>
  <si>
    <t>阶段工作量估算</t>
  </si>
  <si>
    <t>说明：估算各个阶段及工作量，它是《项目立项报告》的重要输入。
按开发工作量进行估算需求阶段、测试阶段、验收阶段的工作量</t>
  </si>
  <si>
    <t>各迭代比例明细</t>
  </si>
  <si>
    <t>产品立项阶段</t>
  </si>
  <si>
    <t>迭代一合计</t>
  </si>
  <si>
    <t>迭代一需求</t>
  </si>
  <si>
    <t>迭代一设计</t>
  </si>
  <si>
    <t>迭代一开发</t>
  </si>
  <si>
    <t>迭代一测试</t>
  </si>
  <si>
    <t>系统集成与验收结项阶段</t>
  </si>
  <si>
    <t>迭代二合计</t>
  </si>
  <si>
    <t>迭代二需求</t>
  </si>
  <si>
    <t>迭代二设计</t>
  </si>
  <si>
    <t>迭代二开发</t>
  </si>
  <si>
    <t>迭代二测试</t>
  </si>
  <si>
    <t>迭代三合计</t>
  </si>
  <si>
    <t>迭代三需求</t>
  </si>
  <si>
    <t>迭代三设计</t>
  </si>
  <si>
    <t>迭代三开发</t>
  </si>
  <si>
    <t>迭代三测试</t>
  </si>
  <si>
    <t>迭代四合计</t>
  </si>
  <si>
    <t>迭代四需求</t>
  </si>
  <si>
    <t>迭代四设计</t>
  </si>
  <si>
    <t>迭代四开发</t>
  </si>
  <si>
    <t>迭代四测试</t>
  </si>
  <si>
    <t>阶段工期估算</t>
  </si>
  <si>
    <t>合计</t>
  </si>
  <si>
    <t>阶段</t>
  </si>
  <si>
    <t>软件工程活动估算工作量（人天）</t>
  </si>
  <si>
    <t>预计工程资源
（估算人数）</t>
  </si>
  <si>
    <t>预计天数
（工作日）</t>
  </si>
  <si>
    <t>预计天数
(自然日)</t>
  </si>
  <si>
    <t>预计
开始日期</t>
  </si>
  <si>
    <t>预计
结束日期</t>
  </si>
  <si>
    <t>工程资源估算</t>
  </si>
  <si>
    <t>专家
(5-10)</t>
  </si>
  <si>
    <t>高级工程师
(3-5年)</t>
  </si>
  <si>
    <t>标准工程师
(2年)</t>
  </si>
  <si>
    <t>一般工程师
(1-2年)业务熟悉</t>
  </si>
  <si>
    <t>初级工程师
(1-2年)
了解业务</t>
  </si>
  <si>
    <t>实习生 
(1年以下)</t>
  </si>
  <si>
    <t>汇总</t>
  </si>
  <si>
    <t>备注说明
（填写影响此阶段工期的主导角色）</t>
  </si>
  <si>
    <t>填写产品人员和项目经理情况</t>
  </si>
  <si>
    <t>填写开发人员和项目经理情况</t>
  </si>
  <si>
    <t>填写设计人员情况</t>
  </si>
  <si>
    <t>填写开发人员情况</t>
  </si>
  <si>
    <t>填写测试人员情况</t>
  </si>
  <si>
    <t>总体阶段人员估算</t>
  </si>
  <si>
    <t>说明：估算各个职位人员工作量及人员配比数目
按开发工作量进行估算开发工程师、策划工程师、测试工程师、UI工程师及美工、数据库开发工程师的工作量及人数</t>
  </si>
  <si>
    <t>职业分类</t>
  </si>
  <si>
    <t>开发工程师</t>
  </si>
  <si>
    <t>策划工程师</t>
  </si>
  <si>
    <t>测试工程师</t>
  </si>
  <si>
    <t>配置管理员</t>
  </si>
  <si>
    <t>项目成员人数</t>
  </si>
  <si>
    <t>UI及美工工程师</t>
  </si>
  <si>
    <t>开发工程师数量（人）</t>
  </si>
  <si>
    <t>各专业人员配比（依据经验值）</t>
  </si>
  <si>
    <r>
      <rPr>
        <sz val="10"/>
        <color theme="1"/>
        <rFont val="宋体"/>
        <family val="3"/>
        <charset val="134"/>
        <scheme val="minor"/>
      </rPr>
      <t>说明: 
1.文档中</t>
    </r>
    <r>
      <rPr>
        <b/>
        <sz val="10"/>
        <color indexed="8"/>
        <rFont val="宋体"/>
        <family val="3"/>
        <charset val="134"/>
      </rPr>
      <t>空白背景</t>
    </r>
    <r>
      <rPr>
        <sz val="10"/>
        <color indexed="8"/>
        <rFont val="宋体"/>
        <family val="3"/>
        <charset val="134"/>
      </rPr>
      <t>需要手工输入信息
2.文档中</t>
    </r>
    <r>
      <rPr>
        <b/>
        <sz val="10"/>
        <color indexed="8"/>
        <rFont val="宋体"/>
        <family val="3"/>
        <charset val="134"/>
      </rPr>
      <t>蓝色背景</t>
    </r>
    <r>
      <rPr>
        <sz val="10"/>
        <color indexed="8"/>
        <rFont val="宋体"/>
        <family val="3"/>
        <charset val="134"/>
      </rPr>
      <t>为公式自动计算区域
3.文档中</t>
    </r>
    <r>
      <rPr>
        <b/>
        <sz val="10"/>
        <color indexed="8"/>
        <rFont val="宋体"/>
        <family val="3"/>
        <charset val="134"/>
      </rPr>
      <t>淡黄色背景</t>
    </r>
    <r>
      <rPr>
        <sz val="10"/>
        <color indexed="8"/>
        <rFont val="宋体"/>
        <family val="3"/>
        <charset val="134"/>
      </rPr>
      <t>为可调整区域(根据项目的实际情况估算配比及人员系数可作调整)</t>
    </r>
  </si>
  <si>
    <t>人员评估系数表</t>
  </si>
  <si>
    <t xml:space="preserve">说明：此表内容用于人员能力情况系数，用于工作量的评估之用，人员能力分析包括工作年限，来公司年限，工作能力等：
</t>
  </si>
  <si>
    <t>人员等级</t>
  </si>
  <si>
    <t>人员技能系数等级</t>
  </si>
  <si>
    <t>专家</t>
  </si>
  <si>
    <t>一个具有5到10年全职开发工作经验的工程师，非常熟悉公司相关业务，多次参与公司项目开发</t>
  </si>
  <si>
    <t>高级工程师</t>
  </si>
  <si>
    <t>一个具有3到5年全职开发工作经验的工程师，非常熟悉公司相关业务</t>
  </si>
  <si>
    <t>标准人员</t>
  </si>
  <si>
    <t>一个具有2年全职开发工作经验的工程师，熟悉公司相关业务</t>
  </si>
  <si>
    <t>一般工程师</t>
  </si>
  <si>
    <t>一个具有1到2年全职开发工作经验的工程师，较熟悉公司相关业务</t>
  </si>
  <si>
    <t>初级工程师</t>
  </si>
  <si>
    <t>一个具有1到2年全职开发工作经验的工程师，能力一般，不太熟悉公司相关业务</t>
  </si>
  <si>
    <t>实习生</t>
  </si>
  <si>
    <t>实习生，工作经验不足1年，不熟悉公司业务</t>
  </si>
  <si>
    <t>日期</t>
  </si>
  <si>
    <t>节假日名</t>
  </si>
  <si>
    <t>元旦</t>
  </si>
  <si>
    <t>春节</t>
  </si>
  <si>
    <t>清明</t>
  </si>
  <si>
    <t>劳动</t>
  </si>
  <si>
    <t>端午</t>
  </si>
  <si>
    <t>中秋</t>
  </si>
  <si>
    <t>国庆</t>
  </si>
  <si>
    <t>2019年元旦</t>
  </si>
  <si>
    <t>全局</t>
  </si>
  <si>
    <t>数据库设计</t>
  </si>
  <si>
    <t>中风险</t>
  </si>
  <si>
    <t>前端UI</t>
  </si>
  <si>
    <t>参数设置-绩点计算方法设置</t>
  </si>
  <si>
    <t>公式计算：页面加载，保存操作</t>
  </si>
  <si>
    <t>分段计算：分制列表切换加载、行内编辑、新增行、删除行，保存操作</t>
  </si>
  <si>
    <t>页面初始化加载、保存操作</t>
  </si>
  <si>
    <t>成绩录入-理论课程成绩录入</t>
  </si>
  <si>
    <t>课程成绩录入：调整录入逻辑至行控制</t>
  </si>
  <si>
    <t>成绩录入-实践环节成绩录入</t>
  </si>
  <si>
    <t>环节成绩录入：调整录入逻辑至行控制</t>
  </si>
  <si>
    <t>环节成绩录入：环节题目调整</t>
  </si>
  <si>
    <t>环节成绩录入：设置成绩分制逻辑调整</t>
  </si>
  <si>
    <t>成绩录入-补考成绩录入</t>
  </si>
  <si>
    <t>补考成绩录入：调整录入逻辑至行控制、行内编辑显示逻辑调整</t>
  </si>
  <si>
    <t>成绩录入-成绩补录</t>
  </si>
  <si>
    <t>成绩补录：加载保存逻辑调整（7条）</t>
  </si>
  <si>
    <t>成绩录入-成绩修改</t>
  </si>
  <si>
    <t>成绩修改：修改逻辑调整</t>
  </si>
  <si>
    <t>成绩审核认定</t>
  </si>
  <si>
    <t>成绩审核：最终成绩计算方法调整</t>
  </si>
  <si>
    <t>异动学生成绩认定：列表、查询</t>
  </si>
  <si>
    <t>异动学生成绩认定：认定、撤销</t>
  </si>
  <si>
    <t>成绩分析</t>
  </si>
  <si>
    <t>课程成绩分析：列表、导出</t>
  </si>
  <si>
    <t>行政班成绩分析：列表、导出</t>
  </si>
  <si>
    <t>学生成绩统计：列表、导出、未通过学生成绩列表详情查看</t>
  </si>
  <si>
    <t>教师服务端-成绩</t>
  </si>
  <si>
    <t>录入成绩（课程）：调整录入逻辑至行控制</t>
  </si>
  <si>
    <t>录入成绩（环节）：调整录入逻辑至行控制、环节题目调整、设置成绩分制逻辑调整</t>
  </si>
  <si>
    <t>录入成绩（补考）：调整录入逻辑至行控制、行内编辑显示逻辑调整</t>
  </si>
  <si>
    <t>其他</t>
  </si>
  <si>
    <t>其他规范性调整-公用性调整：包结构调整</t>
  </si>
  <si>
    <t>初始化脚本（数据字典、菜单、按钮权限、菜单整理、角色）</t>
  </si>
  <si>
    <t>理论任务-理论任务设置</t>
  </si>
  <si>
    <t>理论任务设置页-管理教学组（若教学组已关联教学任务，则此记录的教学组名不能为空）、列表中选择教学组同步更新数据</t>
  </si>
  <si>
    <t>理论任务设置页-选择教学组</t>
  </si>
  <si>
    <t>课表编排-专业禁排设置</t>
  </si>
  <si>
    <t>列表功能（查询所有有开课计划的年级专业数据、列表关联设置信息、分页）</t>
  </si>
  <si>
    <t>设置、批量设置</t>
  </si>
  <si>
    <t>课表编排-场地禁排设置</t>
  </si>
  <si>
    <t>列表功能（查询所有启用的场地、列表关联设置信息、分页）</t>
  </si>
  <si>
    <t>课表编排-课程固排禁排设置</t>
  </si>
  <si>
    <t>列表功能（查询学年学期开设的课程、列表关联设置信息、分页）</t>
  </si>
  <si>
    <t>课表编排-教师固排禁排设置</t>
  </si>
  <si>
    <t>列表功能（查询所有教师、列表关联设置信息、分页）</t>
  </si>
  <si>
    <t>课表编排-自动排课</t>
  </si>
  <si>
    <t>汇总条件功能（汇总保存条件、清空设置）、关联登录人保存设置的条件</t>
  </si>
  <si>
    <t>课程选择（左侧只显示没有添加到已设置中的课程数据、右侧默认加载以前已设置的数据）</t>
  </si>
  <si>
    <t>教室选择（左侧只显示没有添加到已设置中的教室数据、右侧默认加载以前已设置的数据）</t>
  </si>
  <si>
    <t>排课结果显示弹窗（显示此次所有已排课程的排课情况）</t>
  </si>
  <si>
    <t>自动排课算法-（删除已锁定数据或所有数据）</t>
  </si>
  <si>
    <t>自动排课算法-关联数据权限</t>
  </si>
  <si>
    <t>自动排课算法-考虑课程排部分学时的情况</t>
  </si>
  <si>
    <t>重新排课（删除已锁定数据或所有数据）、关联数据权限</t>
  </si>
  <si>
    <t>清空设置</t>
  </si>
  <si>
    <t>课表编排-手动排课</t>
  </si>
  <si>
    <t>手动排课- 专业、教师、教室、课程（考虑冲突）</t>
  </si>
  <si>
    <t>手动排课- 排课任务列表信息编辑（考虑冲突）</t>
  </si>
  <si>
    <t>课表编排-排课结果管理</t>
  </si>
  <si>
    <t>锁定（批量）、解锁（批量）</t>
  </si>
  <si>
    <t>参数设置-
补考成绩审核方法</t>
    <phoneticPr fontId="30" type="noConversion"/>
  </si>
  <si>
    <t>参数设置-考试批次设置</t>
  </si>
  <si>
    <t>列表功能（查询、列表、删除）</t>
  </si>
  <si>
    <t>新增（选择校历）</t>
  </si>
  <si>
    <t>修改（选择校历）</t>
  </si>
  <si>
    <t>参数设置-考试时间设置</t>
  </si>
  <si>
    <t>列表功能（查询、列表）</t>
  </si>
  <si>
    <t>生成场次时间（时间冲突判断，批量增加多个场次）</t>
  </si>
  <si>
    <t>设置禁考（批量设置，被引用的场次不能禁考）</t>
  </si>
  <si>
    <t>清除场次时间；取消禁考设置</t>
  </si>
  <si>
    <t>修改（时间冲突判断）</t>
  </si>
  <si>
    <t>参数设置-考场及容量设置</t>
  </si>
  <si>
    <t>列表功能（查询、列表、查询条件级联）</t>
  </si>
  <si>
    <t>添加考场（查询、条件级联、列表数据加载）</t>
  </si>
  <si>
    <t>添加考场（左右两列数据交换、保存）</t>
  </si>
  <si>
    <t>设置考场容量（按三种条件设置考场容量）</t>
  </si>
  <si>
    <t>删除（批量删除，被引用的考场不能删除）</t>
  </si>
  <si>
    <t>参数设置-监考人员设置</t>
  </si>
  <si>
    <t>添加监考人员（查询、条件级联、列表数据加载）</t>
  </si>
  <si>
    <t>添加监考人员（左右两列数据交换、保存）</t>
  </si>
  <si>
    <t>删除（批量删除，被引用的监考人员不能删除）</t>
  </si>
  <si>
    <t>考试数据-确认考试课程</t>
  </si>
  <si>
    <t>添加课程（查询、列表数据加载）</t>
  </si>
  <si>
    <t>添加课程（随堂考设置、左右两列数据交换、保存）</t>
  </si>
  <si>
    <t>删除课程（单个和批量删除，被引用的课程教学班不能删除）</t>
  </si>
  <si>
    <t>设置考试方式（批量设置考试方式）</t>
  </si>
  <si>
    <t>导出</t>
  </si>
  <si>
    <t>考试数据-学生申请缓考时间控制</t>
  </si>
  <si>
    <t>设置功能（判断缓考时间与考试开始时间、系统时间）</t>
  </si>
  <si>
    <t>考试数据-确认缓考学生</t>
  </si>
  <si>
    <t>确认（确认为缓考学生）</t>
  </si>
  <si>
    <t>取消（单个和批量取消，被引用的学生不能取消）</t>
  </si>
  <si>
    <t>考试数据-补考规定设置</t>
  </si>
  <si>
    <t>设置功能</t>
  </si>
  <si>
    <t>考试数据-确认课程补考学生</t>
  </si>
  <si>
    <t>确认（确认为补考学生）</t>
  </si>
  <si>
    <t>考试安排-课程特殊要求设置</t>
  </si>
  <si>
    <t>设置教室类型</t>
  </si>
  <si>
    <t>设置场次要求；查看</t>
  </si>
  <si>
    <t>考试安排-监考人员特殊要求设置</t>
  </si>
  <si>
    <t>设置监考要求；查看</t>
  </si>
  <si>
    <t>考试安排-辅助排考</t>
  </si>
  <si>
    <t>列表功能（查询、列表、查询条件级联、列表统计），数据来源由末考课程、补考课程、已排课程组合，根据开课单位、统一考试过滤列表</t>
  </si>
  <si>
    <t>取消安排</t>
  </si>
  <si>
    <t>安排-安排时间（根据禁考时段、课程特殊要求过滤列表）</t>
  </si>
  <si>
    <t>安排-安排时间（勾选学生时间安排，学生当天隔开场次安排过滤列表）</t>
  </si>
  <si>
    <t>安排-安排时间（勾选学生时间安排，学生一天最多安排一门过滤列表）</t>
  </si>
  <si>
    <t>安排-安排时间（计算空闲容量，过滤掉未排人数大于空闲容量的场次）</t>
  </si>
  <si>
    <t>安排-安排时间（确认时间及传递数据）</t>
  </si>
  <si>
    <t>安排-安排时间（编辑时，只显示一行已安排的时间数据；已有考场或监考人员不能修改，需删除监考人员、考场后才能修改）</t>
  </si>
  <si>
    <t>安排-安排考场-按教学班-教学班列表（末考、补考）</t>
  </si>
  <si>
    <t>安排-安排考场-按教学班-教学班列表统计：
1、（末考）应排人数（教学班学生-缓考学生），已排人数（已安排教学班考生）；
2、（补考）应排人数（教学班补考学生），已排人数（已安排教学班补考考生）；
3、未排人数为0的教学班不显示；</t>
  </si>
  <si>
    <t>安排-安排考场-按教学班-场地列表
（查询，过滤禁考的场地，过滤课程特殊要求的场地，过程剩余容量为0的场地）</t>
  </si>
  <si>
    <r>
      <t>安排-安排考场-按教学班-场地列表-安排考场14种情况
（多个考场时平均分布；随机生成座位号；安排人数；</t>
    </r>
    <r>
      <rPr>
        <sz val="10"/>
        <color rgb="FFFF0000"/>
        <rFont val="宋体"/>
        <family val="3"/>
        <charset val="134"/>
      </rPr>
      <t>冲突判断</t>
    </r>
    <r>
      <rPr>
        <sz val="10"/>
        <rFont val="宋体"/>
        <family val="3"/>
        <charset val="134"/>
      </rPr>
      <t>）</t>
    </r>
  </si>
  <si>
    <t>安排-安排考场-按教学班-考场安排情况</t>
  </si>
  <si>
    <t>安排-安排考场-按教学班-考场安排情况-查看考生</t>
  </si>
  <si>
    <t>安排-安排考场-按行政班-行政班列表（末考、补考）</t>
  </si>
  <si>
    <t>安排-安排考场-按行政班-行政班列表统计：
1、（末考）应排人数（行政班学生-缓考学生），已排人数（已安排行政班考生）；
2、（补考）应排人数（行政班补考学生），已排人数（已安排行政班补考考生）；
3、未排人数为0的行政班不显示；</t>
  </si>
  <si>
    <r>
      <t>安排-安排考场-按行政班-场地列表-安排考场14种情况
（多个考场时平均分布；随机生成座位号；安排人数；</t>
    </r>
    <r>
      <rPr>
        <sz val="10"/>
        <color rgb="FFFF0000"/>
        <rFont val="宋体"/>
        <family val="3"/>
        <charset val="134"/>
      </rPr>
      <t>冲突判断</t>
    </r>
    <r>
      <rPr>
        <sz val="10"/>
        <rFont val="宋体"/>
        <family val="3"/>
        <charset val="134"/>
      </rPr>
      <t>）</t>
    </r>
  </si>
  <si>
    <t>安排-安排考场-按行政班-考场安排情况</t>
  </si>
  <si>
    <t>安排-安排考场-按行政班-考场安排情况-查看考生</t>
  </si>
  <si>
    <t>安排-安排监考人员-考场列表（列表、撤销）</t>
  </si>
  <si>
    <t>安排-安排监考人员-监考人员列表
（查询，根据监考人员特殊时间要求过滤列表，已监考的不显示）</t>
  </si>
  <si>
    <r>
      <t>安排-安排监考人员-设置主监考、设置辅监考（</t>
    </r>
    <r>
      <rPr>
        <sz val="10"/>
        <color rgb="FFFF0000"/>
        <rFont val="宋体"/>
        <family val="3"/>
        <charset val="134"/>
      </rPr>
      <t>冲突判断</t>
    </r>
    <r>
      <rPr>
        <sz val="10"/>
        <rFont val="宋体"/>
        <family val="3"/>
        <charset val="134"/>
      </rPr>
      <t>）</t>
    </r>
  </si>
  <si>
    <t>考试安排-发布考试安排</t>
  </si>
  <si>
    <t>列表功能（查询、列表）、发布、取消发布</t>
  </si>
  <si>
    <t>考试安排-按时间区段查看</t>
  </si>
  <si>
    <t>查看考场考生名单</t>
  </si>
  <si>
    <t>考试安排-查看考场安排</t>
  </si>
  <si>
    <t>列表功能（查询、列表、查询条件级联、
查看考场考生名单（链接到按时间区段查看考生名单页面））</t>
  </si>
  <si>
    <t>考试安排-查看监考安排</t>
  </si>
  <si>
    <t>考试安排-查看考生名单</t>
  </si>
  <si>
    <t>教师服务-考试安排表</t>
  </si>
  <si>
    <t>教师服务-监考安排表</t>
  </si>
  <si>
    <t>学生服务-缓考申请</t>
  </si>
  <si>
    <t>新增、</t>
  </si>
  <si>
    <t>修改、删除</t>
  </si>
  <si>
    <t>学生服务-考试安排表</t>
  </si>
  <si>
    <t>迭代二</t>
    <phoneticPr fontId="30" type="noConversion"/>
  </si>
  <si>
    <t>客户需求说明书</t>
    <phoneticPr fontId="30" type="noConversion"/>
  </si>
  <si>
    <t>数据库初始化、菜单脚本、数据字典脚本、权限码、接口划分</t>
  </si>
  <si>
    <t>流程管理</t>
  </si>
  <si>
    <t>列表功能（启用、禁用）</t>
  </si>
  <si>
    <t>流程设置（节点设置、角色设置、保存）</t>
  </si>
  <si>
    <t>流程设置（流程调用接口）</t>
  </si>
  <si>
    <t>培养方案</t>
  </si>
  <si>
    <t>设置专业实践环节（修改原功能）</t>
  </si>
  <si>
    <t>培养方案提交（查询、列表、导出）</t>
  </si>
  <si>
    <t>培养方案提交（送审）</t>
  </si>
  <si>
    <t>培养方案提交（查看详情）</t>
  </si>
  <si>
    <t>培养方案审核（查询、列表、导出）</t>
  </si>
  <si>
    <t>培养方案审核（审核：查看、保存、选择审核人）</t>
  </si>
  <si>
    <t>培养方案发布（查询、列表、）</t>
  </si>
  <si>
    <t>培养方案发布（发布、取消、导出）</t>
  </si>
  <si>
    <t>培养方案发布（查看）</t>
  </si>
  <si>
    <t>查询培养方案-学分（修改原功能）</t>
  </si>
  <si>
    <t>查询培养方案-学时（修改原功能）</t>
  </si>
  <si>
    <t>迭代三</t>
    <phoneticPr fontId="30" type="noConversion"/>
  </si>
  <si>
    <t>数据库初始化、菜单脚本、数据字典脚本、权限码</t>
  </si>
  <si>
    <t>供应商管理</t>
  </si>
  <si>
    <t>列表功能（查询、删除）</t>
  </si>
  <si>
    <t>新增&amp;修改</t>
  </si>
  <si>
    <t>查看、导出</t>
  </si>
  <si>
    <t>出版社管理</t>
  </si>
  <si>
    <t>教材库</t>
  </si>
  <si>
    <t>列表功能（查询、删除、启用、禁用）</t>
  </si>
  <si>
    <t>导入</t>
  </si>
  <si>
    <t>教材申报</t>
  </si>
  <si>
    <t>教师确认教材时间控制</t>
  </si>
  <si>
    <t>课程是否需要教材设置-列表功能（查询、删除）</t>
  </si>
  <si>
    <t>课程是否需要教材设置-添加</t>
  </si>
  <si>
    <t>课程可选教材范围设置-列表功能（查询）</t>
  </si>
  <si>
    <t>课程可选教材范围设置-设置</t>
  </si>
  <si>
    <t>课程可选教材范围设置-查看</t>
  </si>
  <si>
    <t>课程可选教材范围设置-导出</t>
  </si>
  <si>
    <t>确认课程使用教材-列表功能（查询）</t>
  </si>
  <si>
    <t>确认课程使用教材-审核、选择教材、查看、导出</t>
  </si>
  <si>
    <t>学生确认订购教材时间设置</t>
  </si>
  <si>
    <t>调整学生订购教材-列表功能（查询、取消、订购、导出）</t>
  </si>
  <si>
    <t>查询申报情况-列表功能（查询、导出）</t>
  </si>
  <si>
    <t>教材征订</t>
  </si>
  <si>
    <t>教材征订-列表功能（查询、删除）</t>
  </si>
  <si>
    <t>教材征订-添加、修改</t>
  </si>
  <si>
    <t>教材征订-导出</t>
  </si>
  <si>
    <t>教材征订查询-列表功能（查询、导出）</t>
  </si>
  <si>
    <t>教材发放</t>
  </si>
  <si>
    <t>学生禁领登记-列表功能（查询、删除）</t>
  </si>
  <si>
    <t>学生禁领登记-禁领登记</t>
  </si>
  <si>
    <t>学生禁领登记-修改、导出</t>
  </si>
  <si>
    <t>教师用书发放-列表功能（查询、导出）</t>
  </si>
  <si>
    <t>教师用书发放-领书、查看</t>
  </si>
  <si>
    <t>学生用书发放-列表功能（查询、导出）</t>
  </si>
  <si>
    <t>学生用书发放-领书</t>
  </si>
  <si>
    <t>学生用书发放-打印领书单</t>
  </si>
  <si>
    <t>学生用书发放-打印班级领书单</t>
  </si>
  <si>
    <t>教学用书查询（查询、导出）</t>
  </si>
  <si>
    <t>学生用书查询（查询、导出）</t>
  </si>
  <si>
    <t>教材结算</t>
  </si>
  <si>
    <t>学生用书结算（含明细）-列表功能（查询、导出）</t>
  </si>
  <si>
    <t>学期教材汇总（查询、导出）</t>
  </si>
  <si>
    <t>学生服务</t>
  </si>
  <si>
    <t>领取教材信息</t>
  </si>
  <si>
    <t>教材订购</t>
  </si>
  <si>
    <t>教师服务</t>
  </si>
  <si>
    <t>申报教材</t>
  </si>
  <si>
    <t>迭代四</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</si>
</sst>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0_ "/>
    <numFmt numFmtId="177" formatCode="yyyy&quot;年&quot;m&quot;月&quot;d&quot;日&quot;;@"/>
    <numFmt numFmtId="178" formatCode="yyyy\/mm\/dd"/>
    <numFmt numFmtId="179" formatCode="yyyy/m/d;@"/>
    <numFmt numFmtId="180" formatCode="0.00_);[Red]\(0.00\)"/>
    <numFmt numFmtId="181" formatCode="0.00_ "/>
    <numFmt numFmtId="182" formatCode="0.0%"/>
    <numFmt numFmtId="183" formatCode="yyyy/mm/dd"/>
    <numFmt numFmtId="184" formatCode="0.0_);[Red]\(0.0\)"/>
  </numFmts>
  <fonts count="38" x14ac:knownFonts="1">
    <font>
      <sz val="10"/>
      <name val="宋体"/>
      <charset val="134"/>
    </font>
    <font>
      <sz val="10"/>
      <color theme="1"/>
      <name val="宋体"/>
      <family val="3"/>
      <charset val="134"/>
      <scheme val="minor"/>
    </font>
    <font>
      <b/>
      <sz val="10"/>
      <color theme="1"/>
      <name val="宋体"/>
      <family val="3"/>
      <charset val="134"/>
      <scheme val="minor"/>
    </font>
    <font>
      <sz val="10"/>
      <color theme="3" tint="0.39994506668294322"/>
      <name val="宋体"/>
      <family val="3"/>
      <charset val="134"/>
      <scheme val="minor"/>
    </font>
    <font>
      <sz val="10"/>
      <color theme="3"/>
      <name val="宋体"/>
      <family val="3"/>
      <charset val="134"/>
      <scheme val="minor"/>
    </font>
    <font>
      <sz val="10"/>
      <name val="宋体"/>
      <family val="3"/>
      <charset val="134"/>
      <scheme val="minor"/>
    </font>
    <font>
      <sz val="10"/>
      <color rgb="FFFF0000"/>
      <name val="宋体"/>
      <family val="3"/>
      <charset val="134"/>
      <scheme val="minor"/>
    </font>
    <font>
      <b/>
      <sz val="10"/>
      <name val="宋体"/>
      <family val="3"/>
      <charset val="134"/>
    </font>
    <font>
      <sz val="10.5"/>
      <name val="Calibri"/>
      <family val="2"/>
    </font>
    <font>
      <sz val="10.5"/>
      <name val="宋体"/>
      <family val="3"/>
      <charset val="134"/>
    </font>
    <font>
      <b/>
      <sz val="18"/>
      <color indexed="8"/>
      <name val="宋体"/>
      <family val="3"/>
      <charset val="134"/>
    </font>
    <font>
      <sz val="10.5"/>
      <color indexed="8"/>
      <name val="宋体"/>
      <family val="3"/>
      <charset val="134"/>
    </font>
    <font>
      <sz val="10.5"/>
      <color indexed="8"/>
      <name val="Times New Roman"/>
      <family val="1"/>
    </font>
    <font>
      <b/>
      <sz val="14"/>
      <color indexed="8"/>
      <name val="宋体"/>
      <family val="3"/>
      <charset val="134"/>
    </font>
    <font>
      <b/>
      <u/>
      <sz val="12"/>
      <color indexed="8"/>
      <name val="宋体"/>
      <family val="3"/>
      <charset val="134"/>
    </font>
    <font>
      <sz val="12"/>
      <name val="宋体"/>
      <family val="3"/>
      <charset val="134"/>
    </font>
    <font>
      <sz val="11"/>
      <color theme="1"/>
      <name val="宋体"/>
      <family val="3"/>
      <charset val="134"/>
      <scheme val="minor"/>
    </font>
    <font>
      <sz val="10"/>
      <color theme="3"/>
      <name val="宋体"/>
      <family val="3"/>
      <charset val="134"/>
    </font>
    <font>
      <sz val="10"/>
      <color rgb="FF333399"/>
      <name val="宋体"/>
      <family val="3"/>
      <charset val="134"/>
    </font>
    <font>
      <sz val="10"/>
      <color rgb="FF333399"/>
      <name val="宋体"/>
      <family val="3"/>
      <charset val="134"/>
      <scheme val="minor"/>
    </font>
    <font>
      <sz val="10"/>
      <color indexed="8"/>
      <name val="宋体"/>
      <family val="3"/>
      <charset val="134"/>
    </font>
    <font>
      <b/>
      <sz val="10"/>
      <color indexed="8"/>
      <name val="宋体"/>
      <family val="3"/>
      <charset val="134"/>
    </font>
    <font>
      <b/>
      <sz val="12"/>
      <name val="Arial"/>
      <family val="2"/>
    </font>
    <font>
      <sz val="10"/>
      <color indexed="62"/>
      <name val="宋体"/>
      <family val="3"/>
      <charset val="134"/>
    </font>
    <font>
      <sz val="10"/>
      <name val="Arial"/>
      <family val="2"/>
    </font>
    <font>
      <sz val="11"/>
      <color theme="1"/>
      <name val="宋体"/>
      <family val="3"/>
      <charset val="134"/>
    </font>
    <font>
      <b/>
      <u/>
      <sz val="12"/>
      <color indexed="8"/>
      <name val="Arial"/>
      <family val="2"/>
    </font>
    <font>
      <sz val="10"/>
      <name val="宋体"/>
      <family val="3"/>
      <charset val="134"/>
    </font>
    <font>
      <sz val="9"/>
      <name val="宋体"/>
      <family val="3"/>
      <charset val="134"/>
    </font>
    <font>
      <b/>
      <sz val="9"/>
      <name val="宋体"/>
      <family val="3"/>
      <charset val="134"/>
    </font>
    <font>
      <sz val="9"/>
      <name val="宋体"/>
      <family val="3"/>
      <charset val="134"/>
    </font>
    <font>
      <sz val="10"/>
      <name val="宋体"/>
      <family val="3"/>
      <charset val="134"/>
    </font>
    <font>
      <sz val="11"/>
      <color theme="1"/>
      <name val="宋体"/>
      <family val="3"/>
      <charset val="134"/>
      <scheme val="minor"/>
    </font>
    <font>
      <sz val="10"/>
      <color theme="1"/>
      <name val="宋体"/>
      <family val="3"/>
      <charset val="134"/>
      <scheme val="minor"/>
    </font>
    <font>
      <sz val="10"/>
      <color rgb="FFFF0000"/>
      <name val="宋体"/>
      <family val="3"/>
      <charset val="134"/>
      <scheme val="minor"/>
    </font>
    <font>
      <sz val="10"/>
      <color rgb="FFFF0000"/>
      <name val="宋体"/>
      <family val="3"/>
      <charset val="134"/>
    </font>
    <font>
      <sz val="10"/>
      <color theme="1"/>
      <name val="宋体"/>
      <family val="3"/>
      <charset val="134"/>
    </font>
    <font>
      <sz val="10"/>
      <color theme="3" tint="0.39994506668294322"/>
      <name val="宋体"/>
      <family val="3"/>
      <charset val="134"/>
      <scheme val="minor"/>
    </font>
  </fonts>
  <fills count="1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CCFFFF"/>
        <bgColor indexed="64"/>
      </patternFill>
    </fill>
    <fill>
      <patternFill patternType="solid">
        <fgColor rgb="FFFFF5EB"/>
        <bgColor indexed="64"/>
      </patternFill>
    </fill>
    <fill>
      <patternFill patternType="solid">
        <fgColor indexed="9"/>
        <bgColor indexed="64"/>
      </patternFill>
    </fill>
    <fill>
      <patternFill patternType="solid">
        <fgColor rgb="FFD3F9FB"/>
        <bgColor indexed="64"/>
      </patternFill>
    </fill>
    <fill>
      <patternFill patternType="solid">
        <fgColor theme="0" tint="-0.14996795556505021"/>
        <bgColor indexed="64"/>
      </patternFill>
    </fill>
    <fill>
      <patternFill patternType="solid">
        <fgColor theme="8" tint="0.79995117038483843"/>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s>
  <borders count="27">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hair">
        <color auto="1"/>
      </bottom>
      <diagonal/>
    </border>
    <border>
      <left style="thin">
        <color auto="1"/>
      </left>
      <right/>
      <top/>
      <bottom/>
      <diagonal/>
    </border>
    <border>
      <left/>
      <right style="thin">
        <color auto="1"/>
      </right>
      <top/>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1">
    <xf numFmtId="0" fontId="0" fillId="0" borderId="0">
      <alignment vertical="center"/>
    </xf>
    <xf numFmtId="0" fontId="16" fillId="0" borderId="0">
      <alignment vertical="center"/>
    </xf>
    <xf numFmtId="9" fontId="16" fillId="0" borderId="0" applyFont="0" applyFill="0" applyBorder="0" applyAlignment="0" applyProtection="0">
      <alignment vertical="center"/>
    </xf>
    <xf numFmtId="0" fontId="27" fillId="0" borderId="0"/>
    <xf numFmtId="0" fontId="16" fillId="0" borderId="0">
      <alignment vertical="center"/>
    </xf>
    <xf numFmtId="0" fontId="31" fillId="0" borderId="0">
      <alignment vertical="center"/>
    </xf>
    <xf numFmtId="0" fontId="32" fillId="0" borderId="0">
      <alignment vertical="center"/>
    </xf>
    <xf numFmtId="0" fontId="31" fillId="0" borderId="0"/>
    <xf numFmtId="0" fontId="31" fillId="0" borderId="0">
      <alignment vertical="center"/>
    </xf>
    <xf numFmtId="0" fontId="32" fillId="0" borderId="0">
      <alignment vertical="center"/>
    </xf>
    <xf numFmtId="9" fontId="32" fillId="0" borderId="0" applyFont="0" applyFill="0" applyBorder="0" applyAlignment="0" applyProtection="0">
      <alignment vertical="center"/>
    </xf>
  </cellStyleXfs>
  <cellXfs count="262">
    <xf numFmtId="0" fontId="0" fillId="0" borderId="0" xfId="0">
      <alignment vertical="center"/>
    </xf>
    <xf numFmtId="0" fontId="1" fillId="2" borderId="0" xfId="0" applyFont="1" applyFill="1">
      <alignment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31" fontId="1" fillId="0" borderId="3" xfId="0" applyNumberFormat="1" applyFont="1" applyBorder="1" applyAlignment="1">
      <alignment horizontal="left" vertical="center"/>
    </xf>
    <xf numFmtId="0" fontId="1" fillId="0" borderId="3" xfId="0" applyFont="1" applyBorder="1">
      <alignment vertical="center"/>
    </xf>
    <xf numFmtId="0" fontId="1" fillId="0" borderId="3" xfId="0" applyFont="1" applyBorder="1" applyAlignment="1">
      <alignment vertical="center" wrapText="1"/>
    </xf>
    <xf numFmtId="0" fontId="1" fillId="0" borderId="3" xfId="0" applyFont="1" applyBorder="1" applyAlignment="1">
      <alignment vertical="center"/>
    </xf>
    <xf numFmtId="177" fontId="1" fillId="2" borderId="3" xfId="0" applyNumberFormat="1" applyFont="1" applyFill="1" applyBorder="1" applyAlignment="1">
      <alignment horizontal="left" vertical="center"/>
    </xf>
    <xf numFmtId="0" fontId="1" fillId="2" borderId="3" xfId="0" applyFont="1" applyFill="1" applyBorder="1">
      <alignment vertical="center"/>
    </xf>
    <xf numFmtId="0" fontId="1" fillId="2" borderId="0" xfId="4" applyFont="1" applyFill="1" applyAlignment="1">
      <alignment vertical="center" wrapText="1"/>
    </xf>
    <xf numFmtId="176" fontId="1" fillId="2" borderId="0" xfId="4" applyNumberFormat="1" applyFont="1" applyFill="1" applyAlignment="1">
      <alignment vertical="center" wrapText="1"/>
    </xf>
    <xf numFmtId="0" fontId="3" fillId="2" borderId="0" xfId="4" applyFont="1" applyFill="1" applyAlignment="1">
      <alignment horizontal="left" vertical="center" wrapText="1"/>
    </xf>
    <xf numFmtId="0" fontId="3" fillId="2" borderId="0" xfId="4" applyFont="1" applyFill="1" applyAlignment="1">
      <alignment vertical="center" wrapText="1"/>
    </xf>
    <xf numFmtId="0" fontId="2" fillId="3" borderId="3" xfId="0" applyFont="1" applyFill="1" applyBorder="1" applyAlignment="1">
      <alignment horizontal="center" vertical="center"/>
    </xf>
    <xf numFmtId="0" fontId="0" fillId="0" borderId="3" xfId="0" applyFont="1" applyBorder="1">
      <alignment vertical="center"/>
    </xf>
    <xf numFmtId="0" fontId="1" fillId="2" borderId="3" xfId="4" applyFont="1" applyFill="1" applyBorder="1" applyAlignment="1">
      <alignment horizontal="center" vertical="center" wrapText="1"/>
    </xf>
    <xf numFmtId="0" fontId="1" fillId="2" borderId="0" xfId="0" applyFont="1" applyFill="1" applyAlignment="1">
      <alignment vertical="center" wrapText="1"/>
    </xf>
    <xf numFmtId="0" fontId="1" fillId="3" borderId="3" xfId="4" applyFont="1" applyFill="1" applyBorder="1" applyAlignment="1">
      <alignment horizontal="center" vertical="center" wrapText="1"/>
    </xf>
    <xf numFmtId="0" fontId="3" fillId="2" borderId="3" xfId="4" applyFont="1" applyFill="1" applyBorder="1" applyAlignment="1">
      <alignment vertical="center" wrapText="1"/>
    </xf>
    <xf numFmtId="0" fontId="3" fillId="2" borderId="0" xfId="4" applyFont="1" applyFill="1" applyBorder="1" applyAlignment="1">
      <alignment vertical="center" wrapText="1"/>
    </xf>
    <xf numFmtId="179" fontId="1" fillId="2" borderId="3" xfId="4" applyNumberFormat="1" applyFont="1" applyFill="1" applyBorder="1" applyAlignment="1">
      <alignment horizontal="center" vertical="center" wrapText="1"/>
    </xf>
    <xf numFmtId="180" fontId="1" fillId="4" borderId="3" xfId="2" applyNumberFormat="1" applyFont="1" applyFill="1" applyBorder="1" applyAlignment="1" applyProtection="1">
      <alignment horizontal="center" vertical="center" wrapText="1"/>
    </xf>
    <xf numFmtId="0" fontId="1" fillId="3" borderId="2" xfId="4" applyFont="1" applyFill="1" applyBorder="1" applyAlignment="1">
      <alignment horizontal="center" vertical="center" wrapText="1"/>
    </xf>
    <xf numFmtId="176" fontId="1" fillId="4" borderId="2" xfId="4" applyNumberFormat="1" applyFont="1" applyFill="1" applyBorder="1" applyAlignment="1">
      <alignment horizontal="center" vertical="center" wrapText="1"/>
    </xf>
    <xf numFmtId="181" fontId="1" fillId="4" borderId="3" xfId="4" applyNumberFormat="1" applyFont="1" applyFill="1" applyBorder="1" applyAlignment="1">
      <alignment horizontal="center" vertical="center" wrapText="1"/>
    </xf>
    <xf numFmtId="10" fontId="5" fillId="0" borderId="3" xfId="4" applyNumberFormat="1" applyFont="1" applyFill="1" applyBorder="1" applyAlignment="1">
      <alignment horizontal="center" vertical="center" wrapText="1"/>
    </xf>
    <xf numFmtId="9" fontId="1" fillId="4" borderId="2" xfId="2" applyFont="1" applyFill="1" applyBorder="1" applyAlignment="1" applyProtection="1">
      <alignment horizontal="center" vertical="center" wrapText="1"/>
    </xf>
    <xf numFmtId="0" fontId="5" fillId="2" borderId="0" xfId="4" applyNumberFormat="1" applyFont="1" applyFill="1" applyBorder="1" applyAlignment="1">
      <alignment horizontal="center" vertical="center" wrapText="1"/>
    </xf>
    <xf numFmtId="176" fontId="1" fillId="2" borderId="0" xfId="0" applyNumberFormat="1" applyFont="1" applyFill="1" applyAlignment="1">
      <alignment vertical="center" wrapText="1"/>
    </xf>
    <xf numFmtId="0" fontId="1" fillId="3" borderId="2" xfId="4" applyFont="1" applyFill="1" applyBorder="1" applyAlignment="1">
      <alignment vertical="center" wrapText="1"/>
    </xf>
    <xf numFmtId="0" fontId="1" fillId="3" borderId="3" xfId="4" applyFont="1" applyFill="1" applyBorder="1" applyAlignment="1">
      <alignment vertical="center" wrapText="1"/>
    </xf>
    <xf numFmtId="181" fontId="1" fillId="3" borderId="3" xfId="4" applyNumberFormat="1" applyFont="1" applyFill="1" applyBorder="1" applyAlignment="1">
      <alignment horizontal="center" vertical="center" wrapText="1"/>
    </xf>
    <xf numFmtId="181" fontId="1" fillId="3" borderId="2" xfId="4" applyNumberFormat="1" applyFont="1" applyFill="1" applyBorder="1" applyAlignment="1">
      <alignment horizontal="center" vertical="center" wrapText="1"/>
    </xf>
    <xf numFmtId="181" fontId="1" fillId="3" borderId="7" xfId="4" applyNumberFormat="1" applyFont="1" applyFill="1" applyBorder="1" applyAlignment="1">
      <alignment horizontal="center" vertical="center" wrapText="1"/>
    </xf>
    <xf numFmtId="9" fontId="1" fillId="0" borderId="3" xfId="2" applyNumberFormat="1" applyFont="1" applyFill="1" applyBorder="1" applyAlignment="1" applyProtection="1">
      <alignment horizontal="center" vertical="center" wrapText="1"/>
    </xf>
    <xf numFmtId="9" fontId="1" fillId="0" borderId="3" xfId="2" applyFont="1" applyFill="1" applyBorder="1" applyAlignment="1" applyProtection="1">
      <alignment horizontal="center" vertical="center" wrapText="1"/>
    </xf>
    <xf numFmtId="10" fontId="1" fillId="4" borderId="3" xfId="4" applyNumberFormat="1" applyFont="1" applyFill="1" applyBorder="1" applyAlignment="1">
      <alignment horizontal="center" vertical="center" wrapText="1"/>
    </xf>
    <xf numFmtId="182" fontId="1" fillId="2" borderId="0" xfId="4" applyNumberFormat="1" applyFont="1" applyFill="1" applyBorder="1" applyAlignment="1">
      <alignment horizontal="center" vertical="center" wrapText="1"/>
    </xf>
    <xf numFmtId="176" fontId="1" fillId="4" borderId="3" xfId="4" applyNumberFormat="1" applyFont="1" applyFill="1" applyBorder="1" applyAlignment="1">
      <alignment horizontal="center" vertical="center" wrapText="1"/>
    </xf>
    <xf numFmtId="0" fontId="0" fillId="0" borderId="3" xfId="0" applyBorder="1" applyAlignment="1">
      <alignment vertical="center" wrapText="1"/>
    </xf>
    <xf numFmtId="0" fontId="1" fillId="3" borderId="8" xfId="4" applyFont="1" applyFill="1" applyBorder="1" applyAlignment="1">
      <alignment horizontal="center" vertical="center" wrapText="1"/>
    </xf>
    <xf numFmtId="183" fontId="1" fillId="2" borderId="3" xfId="4" applyNumberFormat="1" applyFont="1" applyFill="1" applyBorder="1" applyAlignment="1">
      <alignment horizontal="center" vertical="center" wrapText="1"/>
    </xf>
    <xf numFmtId="183" fontId="1" fillId="4" borderId="3" xfId="4" applyNumberFormat="1" applyFont="1" applyFill="1" applyBorder="1" applyAlignment="1">
      <alignment horizontal="center" vertical="center" wrapText="1"/>
    </xf>
    <xf numFmtId="183" fontId="0" fillId="0" borderId="3" xfId="0" applyNumberFormat="1" applyBorder="1" applyAlignment="1">
      <alignment horizontal="center" vertical="center"/>
    </xf>
    <xf numFmtId="0" fontId="0" fillId="0" borderId="3" xfId="0" applyBorder="1" applyAlignment="1">
      <alignment horizontal="center" vertical="center"/>
    </xf>
    <xf numFmtId="183" fontId="0" fillId="0" borderId="3" xfId="0" applyNumberFormat="1" applyBorder="1">
      <alignment vertical="center"/>
    </xf>
    <xf numFmtId="0" fontId="0" fillId="0" borderId="3" xfId="0" applyFont="1" applyBorder="1" applyAlignment="1">
      <alignment vertical="center"/>
    </xf>
    <xf numFmtId="0" fontId="1" fillId="2" borderId="3" xfId="4" applyFont="1" applyFill="1" applyBorder="1" applyAlignment="1">
      <alignment vertical="center" wrapText="1"/>
    </xf>
    <xf numFmtId="0" fontId="1" fillId="5" borderId="3" xfId="4"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horizontal="center" vertical="center"/>
    </xf>
    <xf numFmtId="184" fontId="1" fillId="2" borderId="0" xfId="0" applyNumberFormat="1" applyFont="1" applyFill="1">
      <alignment vertical="center"/>
    </xf>
    <xf numFmtId="176" fontId="1" fillId="2" borderId="0" xfId="0" applyNumberFormat="1" applyFont="1" applyFill="1">
      <alignment vertical="center"/>
    </xf>
    <xf numFmtId="0" fontId="2" fillId="2" borderId="0" xfId="0" applyFont="1" applyFill="1" applyAlignment="1">
      <alignment horizontal="left" vertical="center"/>
    </xf>
    <xf numFmtId="0" fontId="3" fillId="2" borderId="13" xfId="0" applyFont="1" applyFill="1" applyBorder="1" applyAlignment="1">
      <alignment horizontal="left" vertical="center" wrapText="1"/>
    </xf>
    <xf numFmtId="0" fontId="1" fillId="3" borderId="3" xfId="0" applyFont="1" applyFill="1" applyBorder="1" applyAlignment="1">
      <alignment horizontal="center" vertical="center" wrapText="1"/>
    </xf>
    <xf numFmtId="0" fontId="1" fillId="3" borderId="8" xfId="0" applyFont="1" applyFill="1" applyBorder="1" applyAlignment="1">
      <alignment horizontal="center" vertical="center" wrapText="1"/>
    </xf>
    <xf numFmtId="176" fontId="1" fillId="4" borderId="5" xfId="4" applyNumberFormat="1" applyFont="1" applyFill="1" applyBorder="1" applyAlignment="1">
      <alignment horizontal="center" vertical="center" wrapText="1"/>
    </xf>
    <xf numFmtId="184" fontId="1" fillId="3" borderId="8" xfId="0" applyNumberFormat="1" applyFont="1" applyFill="1" applyBorder="1" applyAlignment="1">
      <alignment horizontal="center" vertical="center" wrapText="1"/>
    </xf>
    <xf numFmtId="176" fontId="1" fillId="3" borderId="8" xfId="0" applyNumberFormat="1" applyFont="1" applyFill="1" applyBorder="1" applyAlignment="1">
      <alignment horizontal="center" vertical="center" wrapText="1"/>
    </xf>
    <xf numFmtId="176" fontId="1" fillId="3" borderId="3" xfId="0" applyNumberFormat="1"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3" fillId="2" borderId="0" xfId="0" applyFont="1" applyFill="1" applyBorder="1" applyAlignment="1">
      <alignment horizontal="left" vertical="center" wrapText="1"/>
    </xf>
    <xf numFmtId="0" fontId="3" fillId="2" borderId="13" xfId="0" applyFont="1" applyFill="1" applyBorder="1" applyAlignment="1">
      <alignment vertical="center" wrapText="1"/>
    </xf>
    <xf numFmtId="0" fontId="3" fillId="2" borderId="0" xfId="0" applyFont="1" applyFill="1" applyBorder="1" applyAlignment="1">
      <alignment vertical="center" wrapText="1"/>
    </xf>
    <xf numFmtId="176" fontId="5" fillId="3" borderId="3" xfId="0" applyNumberFormat="1" applyFont="1" applyFill="1" applyBorder="1" applyAlignment="1">
      <alignment horizontal="center" vertical="center" wrapText="1"/>
    </xf>
    <xf numFmtId="176" fontId="1" fillId="3" borderId="9" xfId="0" applyNumberFormat="1" applyFont="1" applyFill="1" applyBorder="1" applyAlignment="1">
      <alignment horizontal="center" vertical="center" wrapText="1"/>
    </xf>
    <xf numFmtId="184" fontId="1" fillId="2" borderId="15" xfId="0" applyNumberFormat="1" applyFont="1" applyFill="1" applyBorder="1" applyAlignment="1">
      <alignment horizontal="center" vertical="center" wrapText="1"/>
    </xf>
    <xf numFmtId="176" fontId="1" fillId="4" borderId="15" xfId="4" applyNumberFormat="1" applyFont="1" applyFill="1" applyBorder="1" applyAlignment="1">
      <alignment horizontal="center" vertical="center" wrapText="1"/>
    </xf>
    <xf numFmtId="184" fontId="1" fillId="2" borderId="16" xfId="0" applyNumberFormat="1" applyFont="1" applyFill="1" applyBorder="1" applyAlignment="1">
      <alignment horizontal="center" vertical="center" wrapText="1"/>
    </xf>
    <xf numFmtId="176" fontId="1" fillId="3" borderId="9" xfId="0" applyNumberFormat="1" applyFont="1" applyFill="1" applyBorder="1" applyAlignment="1">
      <alignment vertical="center" wrapText="1"/>
    </xf>
    <xf numFmtId="176" fontId="1" fillId="3" borderId="10" xfId="0" applyNumberFormat="1" applyFont="1" applyFill="1" applyBorder="1" applyAlignment="1">
      <alignment vertical="center" wrapText="1"/>
    </xf>
    <xf numFmtId="176" fontId="1" fillId="3" borderId="11" xfId="0" applyNumberFormat="1" applyFont="1" applyFill="1" applyBorder="1" applyAlignment="1">
      <alignment vertical="center" wrapText="1"/>
    </xf>
    <xf numFmtId="176" fontId="1" fillId="3" borderId="18" xfId="0" applyNumberFormat="1" applyFont="1" applyFill="1" applyBorder="1" applyAlignment="1">
      <alignment vertical="center" wrapText="1"/>
    </xf>
    <xf numFmtId="176" fontId="1" fillId="3" borderId="0" xfId="0" applyNumberFormat="1" applyFont="1" applyFill="1" applyBorder="1" applyAlignment="1">
      <alignment vertical="center" wrapText="1"/>
    </xf>
    <xf numFmtId="176" fontId="1" fillId="3" borderId="19" xfId="0" applyNumberFormat="1" applyFont="1" applyFill="1" applyBorder="1" applyAlignment="1">
      <alignment vertical="center" wrapText="1"/>
    </xf>
    <xf numFmtId="176" fontId="1" fillId="3" borderId="12" xfId="0" applyNumberFormat="1" applyFont="1" applyFill="1" applyBorder="1" applyAlignment="1">
      <alignment vertical="center" wrapText="1"/>
    </xf>
    <xf numFmtId="176" fontId="1" fillId="3" borderId="13" xfId="0" applyNumberFormat="1" applyFont="1" applyFill="1" applyBorder="1" applyAlignment="1">
      <alignment vertical="center" wrapText="1"/>
    </xf>
    <xf numFmtId="176" fontId="1" fillId="3" borderId="1" xfId="0" applyNumberFormat="1" applyFont="1" applyFill="1" applyBorder="1" applyAlignment="1">
      <alignment vertical="center" wrapText="1"/>
    </xf>
    <xf numFmtId="182" fontId="1" fillId="4" borderId="15" xfId="4" applyNumberFormat="1" applyFont="1" applyFill="1" applyBorder="1" applyAlignment="1">
      <alignment horizontal="center" vertical="center" wrapText="1"/>
    </xf>
    <xf numFmtId="176" fontId="1" fillId="0" borderId="15" xfId="4" applyNumberFormat="1" applyFont="1" applyFill="1" applyBorder="1" applyAlignment="1">
      <alignment horizontal="center" vertical="center" wrapText="1"/>
    </xf>
    <xf numFmtId="0" fontId="1" fillId="2" borderId="20" xfId="0" applyFont="1" applyFill="1" applyBorder="1" applyAlignment="1">
      <alignment horizontal="center" vertical="center" wrapText="1"/>
    </xf>
    <xf numFmtId="176" fontId="1" fillId="0" borderId="16" xfId="4" applyNumberFormat="1" applyFont="1" applyFill="1" applyBorder="1" applyAlignment="1">
      <alignment horizontal="center" vertical="center" wrapText="1"/>
    </xf>
    <xf numFmtId="0" fontId="1" fillId="2" borderId="21" xfId="0" applyFont="1" applyFill="1" applyBorder="1" applyAlignment="1">
      <alignment horizontal="center" vertical="center" wrapText="1"/>
    </xf>
    <xf numFmtId="176" fontId="1" fillId="4" borderId="16" xfId="4" applyNumberFormat="1" applyFont="1" applyFill="1" applyBorder="1" applyAlignment="1">
      <alignment horizontal="center" vertical="center" wrapText="1"/>
    </xf>
    <xf numFmtId="0" fontId="1" fillId="2" borderId="0" xfId="4" applyFont="1" applyFill="1" applyBorder="1" applyAlignment="1">
      <alignment vertical="center" wrapText="1"/>
    </xf>
    <xf numFmtId="0" fontId="1" fillId="2" borderId="9" xfId="4" applyFont="1" applyFill="1" applyBorder="1" applyAlignment="1">
      <alignment vertical="center" wrapText="1"/>
    </xf>
    <xf numFmtId="0" fontId="1" fillId="2" borderId="10" xfId="4" applyFont="1" applyFill="1" applyBorder="1" applyAlignment="1">
      <alignment vertical="center" wrapText="1"/>
    </xf>
    <xf numFmtId="0" fontId="1" fillId="2" borderId="18" xfId="4" applyFont="1" applyFill="1" applyBorder="1" applyAlignment="1">
      <alignment vertical="center" wrapText="1"/>
    </xf>
    <xf numFmtId="0" fontId="3" fillId="2" borderId="0" xfId="4" applyFont="1" applyFill="1" applyBorder="1" applyAlignment="1">
      <alignment horizontal="left" vertical="center" wrapText="1"/>
    </xf>
    <xf numFmtId="0" fontId="0" fillId="0" borderId="0" xfId="0" applyBorder="1">
      <alignment vertical="center"/>
    </xf>
    <xf numFmtId="184" fontId="1" fillId="3" borderId="3" xfId="0" applyNumberFormat="1" applyFont="1" applyFill="1" applyBorder="1" applyAlignment="1">
      <alignment horizontal="center" vertical="center" wrapText="1"/>
    </xf>
    <xf numFmtId="14" fontId="3" fillId="2" borderId="3" xfId="4" applyNumberFormat="1" applyFont="1" applyFill="1" applyBorder="1" applyAlignment="1">
      <alignment horizontal="center" vertical="center" wrapText="1"/>
    </xf>
    <xf numFmtId="181" fontId="5" fillId="7" borderId="6" xfId="4" applyNumberFormat="1" applyFont="1" applyFill="1" applyBorder="1" applyAlignment="1">
      <alignment horizontal="center" vertical="center" wrapText="1"/>
    </xf>
    <xf numFmtId="0" fontId="0" fillId="8" borderId="3" xfId="0" applyFont="1" applyFill="1" applyBorder="1" applyAlignment="1">
      <alignment horizontal="center" vertical="center"/>
    </xf>
    <xf numFmtId="0" fontId="0" fillId="8" borderId="3" xfId="0" applyFill="1" applyBorder="1" applyAlignment="1">
      <alignment horizontal="center" vertical="center"/>
    </xf>
    <xf numFmtId="0" fontId="0" fillId="0" borderId="3" xfId="0" applyFont="1" applyBorder="1" applyAlignment="1">
      <alignment horizontal="left" vertical="center"/>
    </xf>
    <xf numFmtId="0" fontId="0" fillId="0" borderId="3" xfId="0" applyFont="1" applyBorder="1" applyAlignment="1">
      <alignment horizontal="center" vertical="center"/>
    </xf>
    <xf numFmtId="183" fontId="1" fillId="4" borderId="3" xfId="0" applyNumberFormat="1"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176" fontId="1" fillId="2" borderId="10" xfId="4" applyNumberFormat="1" applyFont="1" applyFill="1" applyBorder="1" applyAlignment="1">
      <alignment vertical="center" wrapText="1"/>
    </xf>
    <xf numFmtId="0" fontId="0" fillId="0" borderId="0" xfId="0" applyFont="1">
      <alignment vertical="center"/>
    </xf>
    <xf numFmtId="0" fontId="7" fillId="0" borderId="25" xfId="0" applyFont="1" applyBorder="1" applyAlignment="1">
      <alignment vertical="center"/>
    </xf>
    <xf numFmtId="0" fontId="0" fillId="9" borderId="26" xfId="0" applyFont="1" applyFill="1" applyBorder="1" applyAlignment="1">
      <alignment horizontal="center" vertical="center"/>
    </xf>
    <xf numFmtId="0" fontId="8" fillId="10" borderId="26" xfId="0" applyFont="1" applyFill="1" applyBorder="1" applyAlignment="1">
      <alignment horizontal="center" vertical="center" wrapText="1"/>
    </xf>
    <xf numFmtId="0" fontId="9" fillId="10" borderId="26" xfId="0" applyFont="1" applyFill="1" applyBorder="1" applyAlignment="1">
      <alignment horizontal="justify" vertical="center" wrapText="1"/>
    </xf>
    <xf numFmtId="0" fontId="0" fillId="0" borderId="0" xfId="0" applyFill="1">
      <alignment vertical="center"/>
    </xf>
    <xf numFmtId="0" fontId="1" fillId="0" borderId="0" xfId="4" applyFont="1" applyFill="1" applyBorder="1" applyAlignment="1">
      <alignment horizontal="center" vertical="center" wrapText="1"/>
    </xf>
    <xf numFmtId="0" fontId="0" fillId="6" borderId="0" xfId="0" applyFont="1" applyFill="1" applyAlignment="1">
      <alignment horizontal="right" vertical="center"/>
    </xf>
    <xf numFmtId="0" fontId="0" fillId="6" borderId="0" xfId="0" applyFill="1">
      <alignment vertical="center"/>
    </xf>
    <xf numFmtId="0" fontId="7" fillId="6" borderId="0" xfId="0" applyFont="1" applyFill="1" applyAlignment="1">
      <alignment vertical="center" wrapText="1"/>
    </xf>
    <xf numFmtId="0" fontId="0" fillId="6" borderId="0" xfId="0" applyFont="1" applyFill="1" applyAlignment="1">
      <alignment vertical="center" wrapText="1"/>
    </xf>
    <xf numFmtId="0" fontId="0" fillId="6" borderId="0" xfId="0" applyFill="1" applyAlignment="1">
      <alignment vertical="center" wrapText="1"/>
    </xf>
    <xf numFmtId="0" fontId="0" fillId="6" borderId="0" xfId="0" applyFont="1" applyFill="1" applyAlignment="1">
      <alignment horizontal="left" vertical="center" wrapText="1"/>
    </xf>
    <xf numFmtId="0" fontId="7" fillId="6" borderId="0" xfId="0" applyFont="1" applyFill="1">
      <alignment vertical="center"/>
    </xf>
    <xf numFmtId="0" fontId="0" fillId="0" borderId="0" xfId="0" applyAlignment="1"/>
    <xf numFmtId="0" fontId="0" fillId="0" borderId="0" xfId="0" applyAlignment="1">
      <alignment vertical="center"/>
    </xf>
    <xf numFmtId="0" fontId="11" fillId="0" borderId="3" xfId="0" applyFont="1" applyBorder="1" applyAlignment="1">
      <alignment horizontal="left" vertical="center"/>
    </xf>
    <xf numFmtId="0" fontId="12" fillId="0" borderId="3" xfId="0" applyFont="1" applyBorder="1" applyAlignment="1">
      <alignment horizontal="left" vertical="center"/>
    </xf>
    <xf numFmtId="49" fontId="0" fillId="0" borderId="3" xfId="0" applyNumberFormat="1" applyBorder="1" applyAlignment="1">
      <alignment horizontal="center" vertical="center"/>
    </xf>
    <xf numFmtId="178" fontId="0" fillId="0" borderId="3" xfId="0" applyNumberFormat="1" applyBorder="1" applyAlignment="1">
      <alignment horizontal="center" vertical="center"/>
    </xf>
    <xf numFmtId="178" fontId="0" fillId="0" borderId="3" xfId="0" applyNumberFormat="1" applyFont="1" applyBorder="1" applyAlignment="1">
      <alignment horizontal="center" vertical="center"/>
    </xf>
    <xf numFmtId="0" fontId="14" fillId="0" borderId="3" xfId="0" applyFont="1" applyBorder="1" applyAlignment="1">
      <alignment horizontal="left" vertical="center" wrapText="1"/>
    </xf>
    <xf numFmtId="0" fontId="15" fillId="6" borderId="0" xfId="0" applyFont="1" applyFill="1" applyBorder="1" applyAlignment="1">
      <alignment vertical="center"/>
    </xf>
    <xf numFmtId="0" fontId="15" fillId="6" borderId="0" xfId="0" applyNumberFormat="1" applyFont="1" applyFill="1" applyBorder="1" applyAlignment="1">
      <alignment horizontal="center" vertical="center"/>
    </xf>
    <xf numFmtId="0" fontId="15" fillId="6" borderId="0" xfId="0" applyNumberFormat="1" applyFont="1" applyFill="1" applyBorder="1" applyAlignment="1">
      <alignment vertical="center"/>
    </xf>
    <xf numFmtId="0" fontId="0" fillId="6" borderId="0" xfId="0" applyNumberFormat="1" applyFill="1" applyBorder="1" applyAlignment="1"/>
    <xf numFmtId="0" fontId="15" fillId="6" borderId="0" xfId="0" applyNumberFormat="1" applyFont="1" applyFill="1" applyBorder="1" applyAlignment="1"/>
    <xf numFmtId="0" fontId="15" fillId="6" borderId="0" xfId="0" applyFont="1" applyFill="1" applyBorder="1" applyAlignment="1"/>
    <xf numFmtId="0" fontId="0" fillId="0" borderId="26" xfId="0" applyBorder="1" applyAlignment="1">
      <alignment horizontal="center" vertical="center"/>
    </xf>
    <xf numFmtId="0" fontId="37" fillId="2" borderId="3" xfId="4" applyFont="1" applyFill="1" applyBorder="1" applyAlignment="1">
      <alignment vertical="center" wrapText="1"/>
    </xf>
    <xf numFmtId="176" fontId="6" fillId="3" borderId="9" xfId="0" applyNumberFormat="1" applyFont="1" applyFill="1" applyBorder="1" applyAlignment="1">
      <alignment horizontal="center" vertical="center" wrapText="1"/>
    </xf>
    <xf numFmtId="0" fontId="33" fillId="4" borderId="14" xfId="8" applyFont="1" applyFill="1" applyBorder="1" applyAlignment="1">
      <alignment horizontal="center" vertical="center" wrapText="1"/>
    </xf>
    <xf numFmtId="184" fontId="33" fillId="2" borderId="15" xfId="8" applyNumberFormat="1" applyFont="1" applyFill="1" applyBorder="1" applyAlignment="1">
      <alignment horizontal="center" vertical="center" wrapText="1"/>
    </xf>
    <xf numFmtId="0" fontId="33" fillId="4" borderId="17" xfId="8" applyFont="1" applyFill="1" applyBorder="1" applyAlignment="1">
      <alignment horizontal="center" vertical="center" wrapText="1"/>
    </xf>
    <xf numFmtId="184" fontId="33" fillId="2" borderId="16" xfId="8" applyNumberFormat="1" applyFont="1" applyFill="1" applyBorder="1" applyAlignment="1">
      <alignment horizontal="center" vertical="center" wrapText="1"/>
    </xf>
    <xf numFmtId="182" fontId="1" fillId="4" borderId="16" xfId="4" applyNumberFormat="1" applyFont="1" applyFill="1" applyBorder="1" applyAlignment="1">
      <alignment horizontal="center" vertical="center" wrapText="1"/>
    </xf>
    <xf numFmtId="184" fontId="33" fillId="0" borderId="16" xfId="8" applyNumberFormat="1" applyFont="1" applyFill="1" applyBorder="1" applyAlignment="1">
      <alignment horizontal="center" vertical="center" wrapText="1"/>
    </xf>
    <xf numFmtId="0" fontId="33" fillId="12" borderId="16" xfId="8" applyFont="1" applyFill="1" applyBorder="1" applyAlignment="1">
      <alignment horizontal="center" vertical="center" wrapText="1"/>
    </xf>
    <xf numFmtId="0" fontId="33" fillId="13" borderId="16" xfId="8" applyFont="1" applyFill="1" applyBorder="1" applyAlignment="1">
      <alignment horizontal="center" vertical="center" wrapText="1"/>
    </xf>
    <xf numFmtId="0" fontId="33" fillId="14" borderId="16" xfId="8" applyFont="1" applyFill="1" applyBorder="1" applyAlignment="1">
      <alignment horizontal="center" vertical="center" wrapText="1"/>
    </xf>
    <xf numFmtId="184" fontId="34" fillId="2" borderId="16" xfId="8" applyNumberFormat="1" applyFont="1" applyFill="1" applyBorder="1" applyAlignment="1">
      <alignment horizontal="center" vertical="center" wrapText="1"/>
    </xf>
    <xf numFmtId="184" fontId="34" fillId="0" borderId="16" xfId="8" applyNumberFormat="1" applyFont="1" applyFill="1" applyBorder="1" applyAlignment="1">
      <alignment horizontal="center" vertical="center" wrapText="1"/>
    </xf>
    <xf numFmtId="0" fontId="31" fillId="12" borderId="16" xfId="8" applyFont="1" applyFill="1" applyBorder="1" applyAlignment="1">
      <alignment horizontal="left" vertical="center" wrapText="1"/>
    </xf>
    <xf numFmtId="0" fontId="31" fillId="12" borderId="16" xfId="8" applyFont="1" applyFill="1" applyBorder="1" applyAlignment="1">
      <alignment horizontal="center" vertical="center" wrapText="1"/>
    </xf>
    <xf numFmtId="0" fontId="36" fillId="12" borderId="16" xfId="8" applyFont="1" applyFill="1" applyBorder="1" applyAlignment="1">
      <alignment horizontal="left" vertical="center" wrapText="1"/>
    </xf>
    <xf numFmtId="0" fontId="31" fillId="13" borderId="16" xfId="8" applyFont="1" applyFill="1" applyBorder="1" applyAlignment="1">
      <alignment horizontal="left" vertical="center" wrapText="1"/>
    </xf>
    <xf numFmtId="0" fontId="31" fillId="13" borderId="16" xfId="8" applyFont="1" applyFill="1" applyBorder="1" applyAlignment="1">
      <alignment horizontal="center" vertical="center" wrapText="1"/>
    </xf>
    <xf numFmtId="0" fontId="1" fillId="2" borderId="16" xfId="0" applyFont="1" applyFill="1" applyBorder="1" applyAlignment="1">
      <alignment vertical="center" wrapText="1"/>
    </xf>
    <xf numFmtId="0" fontId="1" fillId="2" borderId="21" xfId="0" applyFont="1" applyFill="1" applyBorder="1" applyAlignment="1">
      <alignment vertical="center" wrapText="1"/>
    </xf>
    <xf numFmtId="176" fontId="1" fillId="2" borderId="16" xfId="0" applyNumberFormat="1" applyFont="1" applyFill="1" applyBorder="1" applyAlignment="1">
      <alignment vertical="center" wrapText="1"/>
    </xf>
    <xf numFmtId="0" fontId="31" fillId="14" borderId="16" xfId="8" applyFont="1" applyFill="1" applyBorder="1" applyAlignment="1">
      <alignment horizontal="left" vertical="center" wrapText="1"/>
    </xf>
    <xf numFmtId="0" fontId="31" fillId="14" borderId="16" xfId="8" applyFont="1" applyFill="1" applyBorder="1" applyAlignment="1">
      <alignment horizontal="center" vertical="center" wrapText="1"/>
    </xf>
    <xf numFmtId="0" fontId="1" fillId="2" borderId="17" xfId="0" applyFont="1" applyFill="1" applyBorder="1" applyAlignment="1">
      <alignment vertical="center" wrapText="1"/>
    </xf>
    <xf numFmtId="184" fontId="1" fillId="2" borderId="16" xfId="0" applyNumberFormat="1" applyFont="1" applyFill="1" applyBorder="1" applyAlignment="1">
      <alignment vertical="center" wrapText="1"/>
    </xf>
    <xf numFmtId="0" fontId="1" fillId="2" borderId="22" xfId="0" applyFont="1" applyFill="1" applyBorder="1" applyAlignment="1">
      <alignment vertical="center" wrapText="1"/>
    </xf>
    <xf numFmtId="184" fontId="1" fillId="2" borderId="23" xfId="0" applyNumberFormat="1" applyFont="1" applyFill="1" applyBorder="1" applyAlignment="1">
      <alignment vertical="center" wrapText="1"/>
    </xf>
    <xf numFmtId="0" fontId="1" fillId="2" borderId="23" xfId="0" applyFont="1" applyFill="1" applyBorder="1" applyAlignment="1">
      <alignment vertical="center" wrapText="1"/>
    </xf>
    <xf numFmtId="176" fontId="1" fillId="2" borderId="23" xfId="0" applyNumberFormat="1" applyFont="1" applyFill="1" applyBorder="1" applyAlignment="1">
      <alignment vertical="center" wrapText="1"/>
    </xf>
    <xf numFmtId="0" fontId="1" fillId="2" borderId="24" xfId="0" applyFont="1" applyFill="1" applyBorder="1" applyAlignment="1">
      <alignment vertical="center" wrapText="1"/>
    </xf>
    <xf numFmtId="0" fontId="31" fillId="11" borderId="16" xfId="8" applyFont="1" applyFill="1" applyBorder="1" applyAlignment="1">
      <alignment horizontal="left" vertical="center" wrapText="1"/>
    </xf>
    <xf numFmtId="0" fontId="31" fillId="11" borderId="16" xfId="8" applyFont="1" applyFill="1" applyBorder="1" applyAlignment="1">
      <alignment horizontal="center" vertical="center" wrapText="1"/>
    </xf>
    <xf numFmtId="0" fontId="33" fillId="11" borderId="16" xfId="8" applyFont="1" applyFill="1" applyBorder="1" applyAlignment="1">
      <alignment horizontal="center" vertical="center" wrapText="1"/>
    </xf>
    <xf numFmtId="0" fontId="31" fillId="13" borderId="15" xfId="8" applyFont="1" applyFill="1" applyBorder="1" applyAlignment="1">
      <alignment horizontal="left" vertical="center" wrapText="1"/>
    </xf>
    <xf numFmtId="0" fontId="0" fillId="13" borderId="15" xfId="0" applyFont="1" applyFill="1" applyBorder="1" applyAlignment="1">
      <alignment horizontal="center" vertical="center" wrapText="1"/>
    </xf>
    <xf numFmtId="0" fontId="31" fillId="13" borderId="15" xfId="8" applyFont="1" applyFill="1" applyBorder="1" applyAlignment="1">
      <alignment horizontal="center" vertical="center" wrapText="1"/>
    </xf>
    <xf numFmtId="0" fontId="33" fillId="13" borderId="15" xfId="8" applyFont="1" applyFill="1" applyBorder="1" applyAlignment="1">
      <alignment horizontal="center" vertical="center" wrapText="1"/>
    </xf>
    <xf numFmtId="0" fontId="0" fillId="13" borderId="16" xfId="0" applyFont="1" applyFill="1" applyBorder="1" applyAlignment="1">
      <alignment horizontal="center" vertical="center" wrapText="1"/>
    </xf>
    <xf numFmtId="0" fontId="31" fillId="13" borderId="16" xfId="8" applyFont="1" applyFill="1" applyBorder="1" applyAlignment="1">
      <alignment vertical="center" wrapText="1"/>
    </xf>
    <xf numFmtId="0" fontId="36" fillId="11" borderId="16" xfId="8" applyFont="1" applyFill="1" applyBorder="1" applyAlignment="1">
      <alignment horizontal="left" vertical="center" wrapText="1"/>
    </xf>
    <xf numFmtId="0" fontId="35" fillId="11" borderId="16" xfId="8" applyFont="1" applyFill="1" applyBorder="1" applyAlignment="1">
      <alignment horizontal="left" vertical="center" wrapText="1"/>
    </xf>
    <xf numFmtId="0" fontId="35" fillId="11" borderId="16" xfId="8" applyFont="1" applyFill="1" applyBorder="1" applyAlignment="1">
      <alignment horizontal="center" vertical="center" wrapText="1"/>
    </xf>
    <xf numFmtId="0" fontId="34" fillId="11" borderId="16" xfId="8" applyFont="1" applyFill="1" applyBorder="1" applyAlignment="1">
      <alignment horizontal="center" vertical="center" wrapText="1"/>
    </xf>
    <xf numFmtId="0" fontId="0" fillId="0" borderId="3" xfId="0" applyBorder="1" applyAlignment="1">
      <alignment horizontal="center" vertical="center"/>
    </xf>
    <xf numFmtId="0" fontId="13" fillId="0" borderId="8" xfId="0" applyFont="1" applyBorder="1" applyAlignment="1">
      <alignment horizontal="left" vertical="center" wrapText="1"/>
    </xf>
    <xf numFmtId="0" fontId="13" fillId="0" borderId="7" xfId="0" applyFont="1" applyBorder="1" applyAlignment="1">
      <alignment horizontal="left" vertical="center" wrapText="1"/>
    </xf>
    <xf numFmtId="0" fontId="13" fillId="0" borderId="2" xfId="0" applyFont="1" applyBorder="1" applyAlignment="1">
      <alignment horizontal="left" vertical="center" wrapText="1"/>
    </xf>
    <xf numFmtId="0" fontId="10" fillId="0" borderId="0" xfId="0" applyFont="1" applyAlignment="1">
      <alignment horizontal="center" vertical="center"/>
    </xf>
    <xf numFmtId="0" fontId="0" fillId="0" borderId="3" xfId="0" applyBorder="1" applyAlignment="1">
      <alignment horizontal="center" vertical="center"/>
    </xf>
    <xf numFmtId="0" fontId="0" fillId="0" borderId="3" xfId="3" applyFont="1" applyBorder="1" applyAlignment="1">
      <alignment horizontal="left" vertical="center" wrapText="1"/>
    </xf>
    <xf numFmtId="0" fontId="27" fillId="0" borderId="3" xfId="3" applyBorder="1" applyAlignment="1">
      <alignment horizontal="left" vertical="center" wrapText="1"/>
    </xf>
    <xf numFmtId="0" fontId="0" fillId="0" borderId="3" xfId="0" applyBorder="1" applyAlignment="1">
      <alignment horizontal="left" vertical="center" wrapText="1"/>
    </xf>
    <xf numFmtId="0" fontId="7" fillId="6" borderId="0" xfId="0" applyFont="1" applyFill="1" applyAlignment="1">
      <alignment vertical="center" wrapText="1"/>
    </xf>
    <xf numFmtId="0" fontId="0" fillId="6" borderId="0" xfId="0" applyFont="1" applyFill="1" applyAlignment="1">
      <alignment vertical="center" wrapText="1"/>
    </xf>
    <xf numFmtId="0" fontId="0" fillId="6" borderId="0" xfId="0" applyFill="1" applyAlignment="1">
      <alignment vertical="center" wrapText="1"/>
    </xf>
    <xf numFmtId="0" fontId="0" fillId="0" borderId="0" xfId="0" applyFont="1" applyAlignment="1">
      <alignment horizontal="left" vertical="center" wrapText="1"/>
    </xf>
    <xf numFmtId="0" fontId="0" fillId="6" borderId="0" xfId="0" applyFont="1" applyFill="1" applyAlignment="1">
      <alignment horizontal="left" vertical="center" wrapText="1"/>
    </xf>
    <xf numFmtId="0" fontId="0" fillId="0" borderId="9" xfId="0" applyFont="1" applyBorder="1" applyAlignment="1">
      <alignment horizontal="left" vertical="center" wrapText="1"/>
    </xf>
    <xf numFmtId="0" fontId="0" fillId="0" borderId="10" xfId="0" applyBorder="1" applyAlignment="1">
      <alignment horizontal="left" vertical="center"/>
    </xf>
    <xf numFmtId="0" fontId="0" fillId="0" borderId="11" xfId="0" applyBorder="1" applyAlignment="1">
      <alignment horizontal="left" vertical="center"/>
    </xf>
    <xf numFmtId="0" fontId="0" fillId="0" borderId="18" xfId="0" applyBorder="1" applyAlignment="1">
      <alignment horizontal="left" vertical="center"/>
    </xf>
    <xf numFmtId="0" fontId="0" fillId="0" borderId="0" xfId="0" applyBorder="1" applyAlignment="1">
      <alignment horizontal="left" vertical="center"/>
    </xf>
    <xf numFmtId="0" fontId="0" fillId="0" borderId="19"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 xfId="0" applyBorder="1" applyAlignment="1">
      <alignment horizontal="left" vertical="center"/>
    </xf>
    <xf numFmtId="0" fontId="2" fillId="2" borderId="10" xfId="4" applyFont="1" applyFill="1" applyBorder="1" applyAlignment="1">
      <alignment horizontal="left" vertical="center" wrapText="1"/>
    </xf>
    <xf numFmtId="0" fontId="3" fillId="2" borderId="0" xfId="4" applyFont="1" applyFill="1" applyBorder="1" applyAlignment="1">
      <alignment horizontal="left" vertical="center" wrapText="1"/>
    </xf>
    <xf numFmtId="0" fontId="0" fillId="0" borderId="0" xfId="0">
      <alignment vertical="center"/>
    </xf>
    <xf numFmtId="184" fontId="1" fillId="3" borderId="4" xfId="0" applyNumberFormat="1" applyFont="1" applyFill="1" applyBorder="1" applyAlignment="1">
      <alignment horizontal="center" vertical="center" wrapText="1"/>
    </xf>
    <xf numFmtId="184" fontId="1" fillId="3" borderId="6" xfId="0" applyNumberFormat="1" applyFont="1" applyFill="1" applyBorder="1" applyAlignment="1">
      <alignment horizontal="center" vertical="center" wrapText="1"/>
    </xf>
    <xf numFmtId="0" fontId="0" fillId="0" borderId="9"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0" borderId="18"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19"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13" xfId="0" applyFont="1" applyFill="1" applyBorder="1" applyAlignment="1">
      <alignment horizontal="left" vertical="center" wrapText="1"/>
    </xf>
    <xf numFmtId="0" fontId="0" fillId="0" borderId="1" xfId="0" applyFont="1" applyFill="1" applyBorder="1" applyAlignment="1">
      <alignment horizontal="left" vertical="center" wrapText="1"/>
    </xf>
    <xf numFmtId="0" fontId="35" fillId="11" borderId="16" xfId="8" applyFont="1" applyFill="1" applyBorder="1" applyAlignment="1">
      <alignment horizontal="center" vertical="center" wrapText="1"/>
    </xf>
    <xf numFmtId="0" fontId="31" fillId="11" borderId="16" xfId="8" applyFont="1" applyFill="1" applyBorder="1" applyAlignment="1">
      <alignment horizontal="center" vertical="center" wrapText="1"/>
    </xf>
    <xf numFmtId="184" fontId="33" fillId="11" borderId="16" xfId="8" applyNumberFormat="1" applyFont="1" applyFill="1" applyBorder="1" applyAlignment="1">
      <alignment horizontal="center" vertical="center" wrapText="1"/>
    </xf>
    <xf numFmtId="184" fontId="33" fillId="14" borderId="16" xfId="8" applyNumberFormat="1" applyFont="1" applyFill="1" applyBorder="1" applyAlignment="1">
      <alignment horizontal="center" vertical="center" wrapText="1"/>
    </xf>
    <xf numFmtId="0" fontId="31" fillId="14" borderId="16" xfId="8" applyFont="1" applyFill="1" applyBorder="1" applyAlignment="1">
      <alignment horizontal="center" vertical="center" wrapText="1"/>
    </xf>
    <xf numFmtId="0" fontId="31" fillId="12" borderId="16" xfId="8" applyFont="1" applyFill="1" applyBorder="1" applyAlignment="1">
      <alignment horizontal="center" vertical="center" wrapText="1"/>
    </xf>
    <xf numFmtId="0" fontId="31" fillId="13" borderId="16" xfId="8" applyFont="1" applyFill="1" applyBorder="1" applyAlignment="1">
      <alignment horizontal="center" vertical="center" wrapText="1"/>
    </xf>
    <xf numFmtId="0" fontId="31" fillId="13" borderId="15" xfId="8" applyFont="1" applyFill="1" applyBorder="1" applyAlignment="1">
      <alignment horizontal="center" vertical="center" wrapText="1"/>
    </xf>
    <xf numFmtId="176" fontId="1" fillId="4" borderId="4" xfId="4" applyNumberFormat="1" applyFont="1" applyFill="1" applyBorder="1" applyAlignment="1">
      <alignment horizontal="center" vertical="center" wrapText="1"/>
    </xf>
    <xf numFmtId="176" fontId="1" fillId="4" borderId="5" xfId="4" applyNumberFormat="1" applyFont="1" applyFill="1" applyBorder="1" applyAlignment="1">
      <alignment horizontal="center" vertical="center" wrapText="1"/>
    </xf>
    <xf numFmtId="176" fontId="1" fillId="4" borderId="6" xfId="4" applyNumberFormat="1" applyFont="1" applyFill="1" applyBorder="1" applyAlignment="1">
      <alignment horizontal="center" vertical="center" wrapText="1"/>
    </xf>
    <xf numFmtId="176" fontId="1" fillId="3" borderId="4" xfId="0" applyNumberFormat="1" applyFont="1" applyFill="1" applyBorder="1" applyAlignment="1">
      <alignment horizontal="center" vertical="center" wrapText="1"/>
    </xf>
    <xf numFmtId="176" fontId="1" fillId="3" borderId="5" xfId="0" applyNumberFormat="1" applyFont="1" applyFill="1" applyBorder="1" applyAlignment="1">
      <alignment horizontal="center" vertical="center" wrapText="1"/>
    </xf>
    <xf numFmtId="0" fontId="3" fillId="2" borderId="13" xfId="0" applyFont="1" applyFill="1" applyBorder="1" applyAlignment="1">
      <alignment horizontal="left" vertical="center" wrapText="1"/>
    </xf>
    <xf numFmtId="184" fontId="1" fillId="3" borderId="5" xfId="0" applyNumberFormat="1" applyFont="1" applyFill="1" applyBorder="1" applyAlignment="1">
      <alignment horizontal="center" vertical="center" wrapText="1"/>
    </xf>
    <xf numFmtId="176" fontId="1" fillId="2" borderId="4" xfId="0" applyNumberFormat="1" applyFont="1" applyFill="1" applyBorder="1" applyAlignment="1">
      <alignment horizontal="center" vertical="center" wrapText="1"/>
    </xf>
    <xf numFmtId="176" fontId="1" fillId="2" borderId="5" xfId="0" applyNumberFormat="1" applyFont="1" applyFill="1" applyBorder="1" applyAlignment="1">
      <alignment horizontal="center" vertical="center" wrapText="1"/>
    </xf>
    <xf numFmtId="0" fontId="3" fillId="2" borderId="4" xfId="0" applyFont="1" applyFill="1" applyBorder="1" applyAlignment="1">
      <alignment horizontal="left" vertical="center" wrapText="1"/>
    </xf>
    <xf numFmtId="0" fontId="3" fillId="2" borderId="5" xfId="0" applyFont="1" applyFill="1" applyBorder="1" applyAlignment="1">
      <alignment horizontal="left" vertical="center" wrapText="1"/>
    </xf>
    <xf numFmtId="10" fontId="5" fillId="4" borderId="4" xfId="4" applyNumberFormat="1" applyFont="1" applyFill="1" applyBorder="1" applyAlignment="1">
      <alignment horizontal="center" vertical="center" wrapText="1"/>
    </xf>
    <xf numFmtId="10" fontId="0" fillId="0" borderId="6" xfId="0" applyNumberFormat="1" applyFont="1" applyBorder="1" applyAlignment="1">
      <alignment horizontal="center" vertical="center" wrapText="1"/>
    </xf>
    <xf numFmtId="176" fontId="5" fillId="3" borderId="4" xfId="0" applyNumberFormat="1" applyFont="1" applyFill="1" applyBorder="1" applyAlignment="1">
      <alignment horizontal="center" vertical="center" wrapText="1"/>
    </xf>
    <xf numFmtId="176" fontId="5" fillId="3" borderId="6" xfId="0" applyNumberFormat="1" applyFont="1" applyFill="1" applyBorder="1" applyAlignment="1">
      <alignment horizontal="center" vertical="center" wrapText="1"/>
    </xf>
    <xf numFmtId="0" fontId="2" fillId="2" borderId="0" xfId="4" applyFont="1" applyFill="1" applyAlignment="1">
      <alignment horizontal="left" vertical="center" wrapText="1"/>
    </xf>
    <xf numFmtId="0" fontId="4" fillId="2" borderId="0" xfId="4" applyFont="1" applyFill="1" applyAlignment="1">
      <alignment horizontal="left" vertical="center" wrapText="1"/>
    </xf>
    <xf numFmtId="0" fontId="3" fillId="2" borderId="0" xfId="4" applyFont="1" applyFill="1" applyAlignment="1">
      <alignment horizontal="left" vertical="center" wrapText="1"/>
    </xf>
    <xf numFmtId="0" fontId="1" fillId="3" borderId="3" xfId="4" applyFont="1" applyFill="1" applyBorder="1" applyAlignment="1">
      <alignment horizontal="center" vertical="center" wrapText="1"/>
    </xf>
    <xf numFmtId="182" fontId="1" fillId="4" borderId="3" xfId="4" applyNumberFormat="1" applyFont="1" applyFill="1" applyBorder="1" applyAlignment="1">
      <alignment horizontal="center" vertical="center" wrapText="1"/>
    </xf>
    <xf numFmtId="0" fontId="2" fillId="2" borderId="0" xfId="0" applyFont="1" applyFill="1" applyAlignment="1">
      <alignment horizontal="left" vertical="center" wrapText="1"/>
    </xf>
    <xf numFmtId="0" fontId="3" fillId="2" borderId="0" xfId="4" applyFont="1" applyFill="1" applyAlignment="1">
      <alignment horizontal="center" vertical="center" wrapText="1"/>
    </xf>
    <xf numFmtId="0" fontId="1" fillId="3" borderId="4" xfId="4" applyFont="1" applyFill="1" applyBorder="1" applyAlignment="1">
      <alignment horizontal="center" vertical="center" wrapText="1"/>
    </xf>
    <xf numFmtId="0" fontId="1" fillId="3" borderId="5" xfId="4" applyFont="1" applyFill="1" applyBorder="1" applyAlignment="1">
      <alignment horizontal="center" vertical="center" wrapText="1"/>
    </xf>
    <xf numFmtId="0" fontId="1" fillId="3" borderId="6" xfId="4" applyFont="1" applyFill="1" applyBorder="1" applyAlignment="1">
      <alignment horizontal="center" vertical="center" wrapText="1"/>
    </xf>
    <xf numFmtId="9" fontId="1" fillId="0" borderId="3" xfId="2" applyNumberFormat="1" applyFont="1" applyFill="1" applyBorder="1" applyAlignment="1" applyProtection="1">
      <alignment horizontal="center" vertical="center" wrapText="1"/>
    </xf>
    <xf numFmtId="10" fontId="1" fillId="4" borderId="3" xfId="4" applyNumberFormat="1" applyFont="1" applyFill="1" applyBorder="1" applyAlignment="1">
      <alignment horizontal="center" vertical="center" wrapText="1"/>
    </xf>
    <xf numFmtId="0" fontId="0" fillId="0" borderId="4" xfId="0" applyFont="1" applyBorder="1" applyAlignment="1">
      <alignment horizontal="left" vertical="center"/>
    </xf>
    <xf numFmtId="0" fontId="0" fillId="0" borderId="6" xfId="0" applyFont="1" applyBorder="1" applyAlignment="1">
      <alignment horizontal="left" vertical="center"/>
    </xf>
    <xf numFmtId="0" fontId="1" fillId="2" borderId="9" xfId="4" applyFont="1" applyFill="1" applyBorder="1" applyAlignment="1">
      <alignment horizontal="left" vertical="center" wrapText="1"/>
    </xf>
    <xf numFmtId="0" fontId="1" fillId="2" borderId="10" xfId="4" applyFont="1" applyFill="1" applyBorder="1" applyAlignment="1">
      <alignment horizontal="left" vertical="center" wrapText="1"/>
    </xf>
    <xf numFmtId="0" fontId="1" fillId="2" borderId="11" xfId="4" applyFont="1" applyFill="1" applyBorder="1" applyAlignment="1">
      <alignment horizontal="left" vertical="center" wrapText="1"/>
    </xf>
    <xf numFmtId="0" fontId="1" fillId="2" borderId="12" xfId="4" applyFont="1" applyFill="1" applyBorder="1" applyAlignment="1">
      <alignment horizontal="left" vertical="center" wrapText="1"/>
    </xf>
    <xf numFmtId="0" fontId="1" fillId="2" borderId="13" xfId="4" applyFont="1" applyFill="1" applyBorder="1" applyAlignment="1">
      <alignment horizontal="left" vertical="center" wrapText="1"/>
    </xf>
    <xf numFmtId="0" fontId="1" fillId="2" borderId="1" xfId="4" applyFont="1" applyFill="1" applyBorder="1" applyAlignment="1">
      <alignment horizontal="left" vertical="center" wrapText="1"/>
    </xf>
    <xf numFmtId="0" fontId="1" fillId="3" borderId="8" xfId="4" applyFont="1" applyFill="1" applyBorder="1" applyAlignment="1">
      <alignment horizontal="center" vertical="center" wrapText="1"/>
    </xf>
    <xf numFmtId="0" fontId="1" fillId="3" borderId="2" xfId="4" applyFont="1" applyFill="1" applyBorder="1" applyAlignment="1">
      <alignment horizontal="center" vertical="center" wrapText="1"/>
    </xf>
    <xf numFmtId="0" fontId="0" fillId="0" borderId="5" xfId="0" applyFont="1" applyBorder="1" applyAlignment="1">
      <alignment horizontal="left"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cellXfs>
  <cellStyles count="11">
    <cellStyle name="百分比" xfId="2" builtinId="5"/>
    <cellStyle name="百分比 2" xfId="10"/>
    <cellStyle name="常规" xfId="0" builtinId="0"/>
    <cellStyle name="常规 16" xfId="3"/>
    <cellStyle name="常规 16 2" xfId="7"/>
    <cellStyle name="常规 2" xfId="4"/>
    <cellStyle name="常规 2 2" xfId="6"/>
    <cellStyle name="常规 2 6 2 2 4" xfId="1"/>
    <cellStyle name="常规 2 6 2 2 4 2" xfId="9"/>
    <cellStyle name="常规 3" xfId="8"/>
    <cellStyle name="常规 4" xf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D3F9FB"/>
      <color rgb="FF3A31F7"/>
      <color rgb="FFD6F6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285750</xdr:colOff>
      <xdr:row>3</xdr:row>
      <xdr:rowOff>57150</xdr:rowOff>
    </xdr:to>
    <xdr:pic>
      <xdr:nvPicPr>
        <xdr:cNvPr id="3" name="图片 2" descr="国泰安新标志（彩色）"/>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21819" b="25455"/>
        <a:stretch>
          <a:fillRect/>
        </a:stretch>
      </xdr:blipFill>
      <xdr:spPr>
        <a:xfrm>
          <a:off x="0" y="0"/>
          <a:ext cx="147637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87.1\&#22269;&#27888;&#23433;cmmi&#20307;&#27169;&#29256;&#25351;&#21335;&#27491;&#24335;&#29256;v1.0\1_&#26085;&#24120;&#24037;&#20316;\B_CMMI&#35780;&#20272;\3_&#36807;&#31243;&#23450;&#20041;\&#25104;&#26524;\&#36807;&#31243;&#25903;&#25345;\30_&#27169;&#29256;\&#36807;&#31243;&#23450;&#20041;&#19982;&#36807;&#31243;&#25913;&#3682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过程体系发布说明"/>
      <sheetName val="选项列表"/>
      <sheetName val="过程改进建议一览表"/>
      <sheetName val="过程改进年度计划"/>
      <sheetName val="过程改进实施计划"/>
      <sheetName val="OPF、OPD检查单"/>
      <sheetName val="Sheet1 (2)"/>
      <sheetName val="过程资产库管理规范"/>
      <sheetName val="过程资资产库管理规范"/>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election activeCell="I13" sqref="I13"/>
    </sheetView>
  </sheetViews>
  <sheetFormatPr defaultColWidth="9.140625" defaultRowHeight="12" x14ac:dyDescent="0.15"/>
  <cols>
    <col min="1" max="1" width="17.85546875" style="118" customWidth="1"/>
    <col min="2" max="2" width="16.28515625" style="118" customWidth="1"/>
    <col min="3" max="3" width="13.28515625" style="118" customWidth="1"/>
    <col min="4" max="5" width="9.140625" style="118"/>
    <col min="6" max="6" width="41.28515625" style="118" customWidth="1"/>
    <col min="7" max="16384" width="9.140625" style="118"/>
  </cols>
  <sheetData>
    <row r="1" spans="1:6" x14ac:dyDescent="0.15">
      <c r="A1" s="180" t="s">
        <v>0</v>
      </c>
      <c r="B1" s="180"/>
      <c r="C1" s="180"/>
      <c r="D1" s="180"/>
      <c r="E1" s="180"/>
      <c r="F1" s="180"/>
    </row>
    <row r="2" spans="1:6" x14ac:dyDescent="0.15">
      <c r="A2" s="180"/>
      <c r="B2" s="180"/>
      <c r="C2" s="180"/>
      <c r="D2" s="180"/>
      <c r="E2" s="180"/>
      <c r="F2" s="180"/>
    </row>
    <row r="3" spans="1:6" ht="15" customHeight="1" x14ac:dyDescent="0.15">
      <c r="A3" s="102"/>
      <c r="B3" s="102"/>
      <c r="C3" s="102"/>
      <c r="D3" s="102"/>
      <c r="E3" s="102"/>
      <c r="F3" s="102"/>
    </row>
    <row r="4" spans="1:6" ht="18.75" customHeight="1" x14ac:dyDescent="0.15">
      <c r="A4" s="119"/>
      <c r="B4" s="181" t="s">
        <v>1</v>
      </c>
      <c r="C4" s="181"/>
      <c r="D4" s="181"/>
      <c r="E4" s="181"/>
      <c r="F4" s="181"/>
    </row>
    <row r="5" spans="1:6" ht="13.5" x14ac:dyDescent="0.15">
      <c r="A5" s="119"/>
      <c r="B5" s="120" t="s">
        <v>2</v>
      </c>
      <c r="C5" s="120" t="s">
        <v>3</v>
      </c>
      <c r="D5" s="121" t="s">
        <v>4</v>
      </c>
      <c r="E5" s="120" t="s">
        <v>5</v>
      </c>
      <c r="F5" s="120" t="s">
        <v>6</v>
      </c>
    </row>
    <row r="6" spans="1:6" ht="14.1" customHeight="1" x14ac:dyDescent="0.15">
      <c r="A6" s="119"/>
      <c r="B6" s="122" t="s">
        <v>7</v>
      </c>
      <c r="C6" s="123">
        <v>40784</v>
      </c>
      <c r="D6" s="99" t="s">
        <v>8</v>
      </c>
      <c r="E6" s="99" t="s">
        <v>9</v>
      </c>
      <c r="F6" s="98" t="s">
        <v>10</v>
      </c>
    </row>
    <row r="7" spans="1:6" ht="14.1" customHeight="1" x14ac:dyDescent="0.15">
      <c r="A7" s="119"/>
      <c r="B7" s="45" t="s">
        <v>11</v>
      </c>
      <c r="C7" s="124">
        <v>40890</v>
      </c>
      <c r="D7" s="99" t="s">
        <v>12</v>
      </c>
      <c r="E7" s="99" t="s">
        <v>9</v>
      </c>
      <c r="F7" s="98" t="s">
        <v>13</v>
      </c>
    </row>
    <row r="8" spans="1:6" ht="14.1" customHeight="1" x14ac:dyDescent="0.15">
      <c r="A8" s="119"/>
      <c r="B8" s="99" t="s">
        <v>14</v>
      </c>
      <c r="C8" s="123">
        <v>41578</v>
      </c>
      <c r="D8" s="99" t="s">
        <v>12</v>
      </c>
      <c r="E8" s="99" t="s">
        <v>9</v>
      </c>
      <c r="F8" s="98" t="s">
        <v>13</v>
      </c>
    </row>
    <row r="9" spans="1:6" ht="14.1" customHeight="1" x14ac:dyDescent="0.15">
      <c r="A9" s="119"/>
      <c r="B9" s="99" t="s">
        <v>15</v>
      </c>
      <c r="C9" s="123">
        <v>42122</v>
      </c>
      <c r="D9" s="99" t="s">
        <v>16</v>
      </c>
      <c r="E9" s="99" t="s">
        <v>9</v>
      </c>
      <c r="F9" s="98" t="s">
        <v>17</v>
      </c>
    </row>
    <row r="10" spans="1:6" ht="14.1" customHeight="1" x14ac:dyDescent="0.15">
      <c r="A10" s="119"/>
      <c r="B10" s="99" t="s">
        <v>18</v>
      </c>
      <c r="C10" s="123">
        <v>42307</v>
      </c>
      <c r="D10" s="99" t="s">
        <v>19</v>
      </c>
      <c r="E10" s="99" t="s">
        <v>19</v>
      </c>
      <c r="F10" s="98" t="s">
        <v>20</v>
      </c>
    </row>
    <row r="11" spans="1:6" x14ac:dyDescent="0.15">
      <c r="A11" s="119"/>
      <c r="B11" s="119"/>
      <c r="C11" s="119"/>
      <c r="D11" s="119"/>
      <c r="E11" s="119"/>
      <c r="F11" s="119"/>
    </row>
    <row r="12" spans="1:6" ht="68.25" customHeight="1" x14ac:dyDescent="0.15">
      <c r="A12" s="177" t="s">
        <v>21</v>
      </c>
      <c r="B12" s="125" t="s">
        <v>22</v>
      </c>
      <c r="C12" s="182" t="s">
        <v>23</v>
      </c>
      <c r="D12" s="183"/>
      <c r="E12" s="183"/>
      <c r="F12" s="183"/>
    </row>
    <row r="13" spans="1:6" ht="68.25" customHeight="1" x14ac:dyDescent="0.15">
      <c r="A13" s="178"/>
      <c r="B13" s="125" t="s">
        <v>24</v>
      </c>
      <c r="C13" s="183" t="s">
        <v>25</v>
      </c>
      <c r="D13" s="183"/>
      <c r="E13" s="183"/>
      <c r="F13" s="183"/>
    </row>
    <row r="14" spans="1:6" ht="68.25" customHeight="1" x14ac:dyDescent="0.15">
      <c r="A14" s="178"/>
      <c r="B14" s="125" t="s">
        <v>26</v>
      </c>
      <c r="C14" s="183" t="s">
        <v>27</v>
      </c>
      <c r="D14" s="183"/>
      <c r="E14" s="183"/>
      <c r="F14" s="183"/>
    </row>
    <row r="15" spans="1:6" ht="68.25" customHeight="1" x14ac:dyDescent="0.15">
      <c r="A15" s="179"/>
      <c r="B15" s="125" t="s">
        <v>28</v>
      </c>
      <c r="C15" s="184" t="s">
        <v>29</v>
      </c>
      <c r="D15" s="184"/>
      <c r="E15" s="184"/>
      <c r="F15" s="184"/>
    </row>
    <row r="16" spans="1:6" ht="14.25" x14ac:dyDescent="0.15">
      <c r="A16" s="126"/>
    </row>
    <row r="17" spans="1:1" ht="14.25" x14ac:dyDescent="0.15">
      <c r="A17" s="127"/>
    </row>
    <row r="18" spans="1:1" ht="14.25" x14ac:dyDescent="0.15">
      <c r="A18" s="128" t="s">
        <v>30</v>
      </c>
    </row>
    <row r="19" spans="1:1" x14ac:dyDescent="0.15">
      <c r="A19" s="129"/>
    </row>
    <row r="20" spans="1:1" ht="14.25" x14ac:dyDescent="0.15">
      <c r="A20" s="130"/>
    </row>
    <row r="21" spans="1:1" ht="14.25" x14ac:dyDescent="0.15">
      <c r="A21" s="131"/>
    </row>
  </sheetData>
  <mergeCells count="7">
    <mergeCell ref="A12:A15"/>
    <mergeCell ref="A1:F2"/>
    <mergeCell ref="B4:F4"/>
    <mergeCell ref="C12:F12"/>
    <mergeCell ref="C13:F13"/>
    <mergeCell ref="C14:F14"/>
    <mergeCell ref="C15:F15"/>
  </mergeCells>
  <phoneticPr fontId="30" type="noConversion"/>
  <pageMargins left="0.69930555555555596" right="0.69930555555555596"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4"/>
  <sheetViews>
    <sheetView workbookViewId="0">
      <selection activeCell="M12" sqref="M12"/>
    </sheetView>
  </sheetViews>
  <sheetFormatPr defaultColWidth="9.140625" defaultRowHeight="12" x14ac:dyDescent="0.15"/>
  <cols>
    <col min="1" max="1" width="8.5703125" style="111" customWidth="1"/>
    <col min="2" max="2" width="17.28515625" style="112" customWidth="1"/>
    <col min="3" max="16384" width="9.140625" style="112"/>
  </cols>
  <sheetData>
    <row r="2" spans="1:11" x14ac:dyDescent="0.15">
      <c r="A2" s="111">
        <v>1</v>
      </c>
      <c r="B2" s="185" t="s">
        <v>31</v>
      </c>
      <c r="C2" s="185"/>
      <c r="D2" s="185"/>
      <c r="E2" s="185"/>
      <c r="F2" s="185"/>
      <c r="G2" s="185"/>
      <c r="H2" s="185"/>
      <c r="I2" s="185"/>
      <c r="J2" s="185"/>
      <c r="K2" s="185"/>
    </row>
    <row r="3" spans="1:11" ht="39" customHeight="1" x14ac:dyDescent="0.15">
      <c r="B3" s="186" t="s">
        <v>32</v>
      </c>
      <c r="C3" s="187"/>
      <c r="D3" s="187"/>
      <c r="E3" s="187"/>
      <c r="F3" s="187"/>
      <c r="G3" s="187"/>
      <c r="H3" s="187"/>
      <c r="I3" s="187"/>
      <c r="J3" s="187"/>
      <c r="K3" s="187"/>
    </row>
    <row r="4" spans="1:11" x14ac:dyDescent="0.15">
      <c r="B4" s="187"/>
      <c r="C4" s="187"/>
      <c r="D4" s="187"/>
      <c r="E4" s="187"/>
      <c r="F4" s="187"/>
      <c r="G4" s="187"/>
      <c r="H4" s="187"/>
      <c r="I4" s="187"/>
      <c r="J4" s="187"/>
      <c r="K4" s="187"/>
    </row>
    <row r="5" spans="1:11" x14ac:dyDescent="0.15">
      <c r="A5" s="111">
        <v>2</v>
      </c>
      <c r="B5" s="185" t="s">
        <v>33</v>
      </c>
      <c r="C5" s="185"/>
      <c r="D5" s="185"/>
      <c r="E5" s="185"/>
      <c r="F5" s="185"/>
      <c r="G5" s="185"/>
      <c r="H5" s="185"/>
      <c r="I5" s="185"/>
      <c r="J5" s="185"/>
      <c r="K5" s="185"/>
    </row>
    <row r="6" spans="1:11" ht="12" customHeight="1" x14ac:dyDescent="0.15">
      <c r="B6" s="187" t="s">
        <v>34</v>
      </c>
      <c r="C6" s="187"/>
      <c r="D6" s="187"/>
      <c r="E6" s="187"/>
      <c r="F6" s="187"/>
      <c r="G6" s="187"/>
      <c r="H6" s="187"/>
      <c r="I6" s="187"/>
      <c r="J6" s="187"/>
      <c r="K6" s="187"/>
    </row>
    <row r="7" spans="1:11" x14ac:dyDescent="0.15">
      <c r="B7" s="187"/>
      <c r="C7" s="187"/>
      <c r="D7" s="187"/>
      <c r="E7" s="187"/>
      <c r="F7" s="187"/>
      <c r="G7" s="187"/>
      <c r="H7" s="187"/>
      <c r="I7" s="187"/>
      <c r="J7" s="187"/>
      <c r="K7" s="187"/>
    </row>
    <row r="8" spans="1:11" x14ac:dyDescent="0.15">
      <c r="A8" s="111">
        <v>3</v>
      </c>
      <c r="B8" s="185" t="s">
        <v>35</v>
      </c>
      <c r="C8" s="185"/>
      <c r="D8" s="185"/>
      <c r="E8" s="185"/>
      <c r="F8" s="185"/>
      <c r="G8" s="185"/>
      <c r="H8" s="185"/>
      <c r="I8" s="185"/>
      <c r="J8" s="185"/>
      <c r="K8" s="185"/>
    </row>
    <row r="9" spans="1:11" ht="12" customHeight="1" x14ac:dyDescent="0.15">
      <c r="B9" s="187" t="s">
        <v>36</v>
      </c>
      <c r="C9" s="187"/>
      <c r="D9" s="187"/>
      <c r="E9" s="187"/>
      <c r="F9" s="187"/>
      <c r="G9" s="187"/>
      <c r="H9" s="187"/>
      <c r="I9" s="187"/>
      <c r="J9" s="187"/>
      <c r="K9" s="187"/>
    </row>
    <row r="10" spans="1:11" ht="12" customHeight="1" x14ac:dyDescent="0.15">
      <c r="B10" s="187" t="s">
        <v>37</v>
      </c>
      <c r="C10" s="187"/>
      <c r="D10" s="187"/>
      <c r="E10" s="187"/>
      <c r="F10" s="187"/>
      <c r="G10" s="187"/>
      <c r="H10" s="187"/>
      <c r="I10" s="187"/>
      <c r="J10" s="187"/>
      <c r="K10" s="187"/>
    </row>
    <row r="11" spans="1:11" ht="36" customHeight="1" x14ac:dyDescent="0.15">
      <c r="B11" s="187" t="s">
        <v>38</v>
      </c>
      <c r="C11" s="187"/>
      <c r="D11" s="187"/>
      <c r="E11" s="187"/>
      <c r="F11" s="187"/>
      <c r="G11" s="187"/>
      <c r="H11" s="187"/>
      <c r="I11" s="187"/>
      <c r="J11" s="187"/>
      <c r="K11" s="187"/>
    </row>
    <row r="12" spans="1:11" x14ac:dyDescent="0.15">
      <c r="B12" s="187"/>
      <c r="C12" s="187"/>
      <c r="D12" s="187"/>
      <c r="E12" s="187"/>
      <c r="F12" s="187"/>
      <c r="G12" s="187"/>
      <c r="H12" s="187"/>
      <c r="I12" s="187"/>
      <c r="J12" s="187"/>
      <c r="K12" s="187"/>
    </row>
    <row r="13" spans="1:11" x14ac:dyDescent="0.15">
      <c r="A13" s="111">
        <v>4</v>
      </c>
      <c r="B13" s="185" t="s">
        <v>39</v>
      </c>
      <c r="C13" s="185"/>
      <c r="D13" s="185"/>
      <c r="E13" s="185"/>
      <c r="F13" s="185"/>
      <c r="G13" s="185"/>
      <c r="H13" s="185"/>
      <c r="I13" s="185"/>
      <c r="J13" s="185"/>
      <c r="K13" s="185"/>
    </row>
    <row r="14" spans="1:11" ht="12" customHeight="1" x14ac:dyDescent="0.15">
      <c r="B14" s="187" t="s">
        <v>40</v>
      </c>
      <c r="C14" s="187"/>
      <c r="D14" s="187"/>
      <c r="E14" s="187"/>
      <c r="F14" s="187"/>
      <c r="G14" s="187"/>
      <c r="H14" s="187"/>
      <c r="I14" s="187"/>
      <c r="J14" s="187"/>
      <c r="K14" s="187"/>
    </row>
    <row r="15" spans="1:11" x14ac:dyDescent="0.15">
      <c r="B15" s="187"/>
      <c r="C15" s="187"/>
      <c r="D15" s="187"/>
      <c r="E15" s="187"/>
      <c r="F15" s="187"/>
      <c r="G15" s="187"/>
      <c r="H15" s="187"/>
      <c r="I15" s="187"/>
      <c r="J15" s="187"/>
      <c r="K15" s="187"/>
    </row>
    <row r="16" spans="1:11" x14ac:dyDescent="0.15">
      <c r="A16" s="111">
        <v>5</v>
      </c>
      <c r="B16" s="185" t="s">
        <v>41</v>
      </c>
      <c r="C16" s="185"/>
      <c r="D16" s="185"/>
      <c r="E16" s="185"/>
      <c r="F16" s="185"/>
      <c r="G16" s="185"/>
      <c r="H16" s="185"/>
      <c r="I16" s="185"/>
      <c r="J16" s="185"/>
      <c r="K16" s="185"/>
    </row>
    <row r="17" spans="1:11" x14ac:dyDescent="0.15">
      <c r="B17" s="113"/>
      <c r="C17" s="113"/>
      <c r="D17" s="113"/>
      <c r="E17" s="113"/>
      <c r="F17" s="113"/>
      <c r="G17" s="113"/>
      <c r="H17" s="113"/>
      <c r="I17" s="113"/>
      <c r="J17" s="113"/>
      <c r="K17" s="113"/>
    </row>
    <row r="18" spans="1:11" x14ac:dyDescent="0.15">
      <c r="A18" s="111">
        <v>5.0999999999999996</v>
      </c>
      <c r="B18" s="113" t="s">
        <v>42</v>
      </c>
      <c r="C18" s="113"/>
      <c r="D18" s="113"/>
      <c r="E18" s="113"/>
      <c r="F18" s="113"/>
      <c r="G18" s="113"/>
      <c r="H18" s="113"/>
      <c r="I18" s="113"/>
      <c r="J18" s="113"/>
      <c r="K18" s="113"/>
    </row>
    <row r="19" spans="1:11" ht="36.75" customHeight="1" x14ac:dyDescent="0.15">
      <c r="B19" s="188" t="s">
        <v>43</v>
      </c>
      <c r="C19" s="188"/>
      <c r="D19" s="188"/>
      <c r="E19" s="188"/>
      <c r="F19" s="188"/>
      <c r="G19" s="188"/>
      <c r="H19" s="188"/>
      <c r="I19" s="188"/>
      <c r="J19" s="188"/>
      <c r="K19" s="188"/>
    </row>
    <row r="20" spans="1:11" x14ac:dyDescent="0.15">
      <c r="B20" s="113"/>
      <c r="C20" s="113"/>
      <c r="D20" s="113"/>
      <c r="E20" s="113"/>
      <c r="F20" s="113"/>
      <c r="G20" s="113"/>
      <c r="H20" s="113"/>
      <c r="I20" s="113"/>
      <c r="J20" s="113"/>
      <c r="K20" s="113"/>
    </row>
    <row r="21" spans="1:11" x14ac:dyDescent="0.15">
      <c r="A21" s="111" t="s">
        <v>44</v>
      </c>
      <c r="B21" s="113" t="s">
        <v>45</v>
      </c>
      <c r="C21" s="113"/>
      <c r="D21" s="113"/>
      <c r="E21" s="113"/>
      <c r="F21" s="113"/>
      <c r="G21" s="113"/>
      <c r="H21" s="113"/>
      <c r="I21" s="113"/>
      <c r="J21" s="113"/>
      <c r="K21" s="113"/>
    </row>
    <row r="22" spans="1:11" ht="36.75" customHeight="1" x14ac:dyDescent="0.15">
      <c r="B22" s="189" t="s">
        <v>46</v>
      </c>
      <c r="C22" s="189"/>
      <c r="D22" s="189"/>
      <c r="E22" s="189"/>
      <c r="F22" s="189"/>
      <c r="G22" s="189"/>
      <c r="H22" s="189"/>
      <c r="I22" s="189"/>
      <c r="J22" s="189"/>
      <c r="K22" s="189"/>
    </row>
    <row r="23" spans="1:11" x14ac:dyDescent="0.15">
      <c r="B23" s="113"/>
      <c r="C23" s="113"/>
      <c r="D23" s="113"/>
      <c r="E23" s="113"/>
      <c r="F23" s="113"/>
      <c r="G23" s="113"/>
      <c r="H23" s="113"/>
      <c r="I23" s="113"/>
      <c r="J23" s="113"/>
      <c r="K23" s="113"/>
    </row>
    <row r="24" spans="1:11" x14ac:dyDescent="0.15">
      <c r="A24" s="111" t="s">
        <v>47</v>
      </c>
      <c r="B24" s="113" t="s">
        <v>48</v>
      </c>
      <c r="C24" s="113"/>
      <c r="D24" s="113"/>
      <c r="E24" s="113"/>
      <c r="F24" s="113"/>
      <c r="G24" s="113"/>
      <c r="H24" s="113"/>
      <c r="I24" s="113"/>
      <c r="J24" s="113"/>
      <c r="K24" s="113"/>
    </row>
    <row r="25" spans="1:11" ht="28.5" customHeight="1" x14ac:dyDescent="0.15">
      <c r="B25" s="189" t="s">
        <v>49</v>
      </c>
      <c r="C25" s="189"/>
      <c r="D25" s="189"/>
      <c r="E25" s="189"/>
      <c r="F25" s="189"/>
      <c r="G25" s="189"/>
      <c r="H25" s="189"/>
      <c r="I25" s="189"/>
      <c r="J25" s="189"/>
      <c r="K25" s="189"/>
    </row>
    <row r="26" spans="1:11" ht="18" customHeight="1" x14ac:dyDescent="0.15">
      <c r="B26" s="116"/>
      <c r="C26" s="116"/>
      <c r="D26" s="116"/>
      <c r="E26" s="116"/>
      <c r="F26" s="116"/>
      <c r="G26" s="116"/>
      <c r="H26" s="116"/>
      <c r="I26" s="116"/>
      <c r="J26" s="116"/>
      <c r="K26" s="116"/>
    </row>
    <row r="27" spans="1:11" x14ac:dyDescent="0.15">
      <c r="A27" s="111">
        <v>5.2</v>
      </c>
      <c r="B27" s="113" t="s">
        <v>50</v>
      </c>
      <c r="C27" s="113"/>
      <c r="D27" s="113"/>
      <c r="E27" s="113"/>
      <c r="F27" s="113"/>
      <c r="G27" s="113"/>
      <c r="H27" s="113"/>
      <c r="I27" s="113"/>
      <c r="J27" s="113"/>
      <c r="K27" s="113"/>
    </row>
    <row r="28" spans="1:11" ht="27.75" customHeight="1" x14ac:dyDescent="0.15">
      <c r="B28" s="186" t="s">
        <v>51</v>
      </c>
      <c r="C28" s="187"/>
      <c r="D28" s="187"/>
      <c r="E28" s="187"/>
      <c r="F28" s="187"/>
      <c r="G28" s="187"/>
      <c r="H28" s="187"/>
      <c r="I28" s="187"/>
      <c r="J28" s="187"/>
      <c r="K28" s="187"/>
    </row>
    <row r="29" spans="1:11" x14ac:dyDescent="0.15">
      <c r="B29" s="114"/>
      <c r="C29" s="115"/>
      <c r="D29" s="115"/>
      <c r="E29" s="115"/>
      <c r="F29" s="115"/>
      <c r="G29" s="115"/>
      <c r="H29" s="115"/>
      <c r="I29" s="115"/>
      <c r="J29" s="115"/>
      <c r="K29" s="115"/>
    </row>
    <row r="30" spans="1:11" ht="12" customHeight="1" x14ac:dyDescent="0.15">
      <c r="A30" s="111" t="s">
        <v>52</v>
      </c>
      <c r="B30" s="187" t="s">
        <v>53</v>
      </c>
      <c r="C30" s="187"/>
      <c r="D30" s="187"/>
      <c r="E30" s="187"/>
      <c r="F30" s="187"/>
      <c r="G30" s="187"/>
      <c r="H30" s="187"/>
      <c r="I30" s="187"/>
      <c r="J30" s="187"/>
      <c r="K30" s="187"/>
    </row>
    <row r="31" spans="1:11" ht="102" customHeight="1" x14ac:dyDescent="0.15">
      <c r="B31" s="186" t="s">
        <v>54</v>
      </c>
      <c r="C31" s="187"/>
      <c r="D31" s="187"/>
      <c r="E31" s="187"/>
      <c r="F31" s="187"/>
      <c r="G31" s="187"/>
      <c r="H31" s="187"/>
      <c r="I31" s="187"/>
      <c r="J31" s="187"/>
      <c r="K31" s="187"/>
    </row>
    <row r="32" spans="1:11" x14ac:dyDescent="0.15">
      <c r="B32" s="187"/>
      <c r="C32" s="187"/>
      <c r="D32" s="187"/>
      <c r="E32" s="187"/>
      <c r="F32" s="187"/>
      <c r="G32" s="187"/>
      <c r="H32" s="187"/>
      <c r="I32" s="187"/>
      <c r="J32" s="187"/>
      <c r="K32" s="187"/>
    </row>
    <row r="33" spans="1:11" ht="12" customHeight="1" x14ac:dyDescent="0.15">
      <c r="A33" s="111" t="s">
        <v>55</v>
      </c>
      <c r="B33" s="187" t="s">
        <v>56</v>
      </c>
      <c r="C33" s="187"/>
      <c r="D33" s="187"/>
      <c r="E33" s="187"/>
      <c r="F33" s="187"/>
      <c r="G33" s="187"/>
      <c r="H33" s="187"/>
      <c r="I33" s="187"/>
      <c r="J33" s="187"/>
      <c r="K33" s="187"/>
    </row>
    <row r="34" spans="1:11" ht="12" customHeight="1" x14ac:dyDescent="0.15">
      <c r="B34" s="186" t="s">
        <v>57</v>
      </c>
      <c r="C34" s="187"/>
      <c r="D34" s="187"/>
      <c r="E34" s="187"/>
      <c r="F34" s="187"/>
      <c r="G34" s="187"/>
      <c r="H34" s="187"/>
      <c r="I34" s="187"/>
      <c r="J34" s="187"/>
      <c r="K34" s="187"/>
    </row>
    <row r="35" spans="1:11" x14ac:dyDescent="0.15">
      <c r="B35" s="187"/>
      <c r="C35" s="187"/>
      <c r="D35" s="187"/>
      <c r="E35" s="187"/>
      <c r="F35" s="187"/>
      <c r="G35" s="187"/>
      <c r="H35" s="187"/>
      <c r="I35" s="187"/>
      <c r="J35" s="187"/>
      <c r="K35" s="187"/>
    </row>
    <row r="36" spans="1:11" ht="12" customHeight="1" x14ac:dyDescent="0.15">
      <c r="A36" s="111" t="s">
        <v>58</v>
      </c>
      <c r="B36" s="187" t="s">
        <v>59</v>
      </c>
      <c r="C36" s="187"/>
      <c r="D36" s="187"/>
      <c r="E36" s="187"/>
      <c r="F36" s="187"/>
      <c r="G36" s="187"/>
      <c r="H36" s="187"/>
      <c r="I36" s="187"/>
      <c r="J36" s="187"/>
      <c r="K36" s="187"/>
    </row>
    <row r="37" spans="1:11" ht="69" customHeight="1" x14ac:dyDescent="0.15">
      <c r="B37" s="186" t="s">
        <v>60</v>
      </c>
      <c r="C37" s="187"/>
      <c r="D37" s="187"/>
      <c r="E37" s="187"/>
      <c r="F37" s="187"/>
      <c r="G37" s="187"/>
      <c r="H37" s="187"/>
      <c r="I37" s="187"/>
      <c r="J37" s="187"/>
      <c r="K37" s="187"/>
    </row>
    <row r="38" spans="1:11" x14ac:dyDescent="0.15">
      <c r="B38" s="187"/>
      <c r="C38" s="187"/>
      <c r="D38" s="187"/>
      <c r="E38" s="187"/>
      <c r="F38" s="187"/>
      <c r="G38" s="187"/>
      <c r="H38" s="187"/>
      <c r="I38" s="187"/>
      <c r="J38" s="187"/>
      <c r="K38" s="187"/>
    </row>
    <row r="39" spans="1:11" x14ac:dyDescent="0.15">
      <c r="A39" s="111" t="s">
        <v>61</v>
      </c>
      <c r="B39" s="187" t="s">
        <v>62</v>
      </c>
      <c r="C39" s="187"/>
      <c r="D39" s="187"/>
      <c r="E39" s="187"/>
      <c r="F39" s="187"/>
      <c r="G39" s="187"/>
      <c r="H39" s="187"/>
      <c r="I39" s="187"/>
      <c r="J39" s="187"/>
      <c r="K39" s="187"/>
    </row>
    <row r="40" spans="1:11" x14ac:dyDescent="0.15">
      <c r="B40" s="187" t="s">
        <v>63</v>
      </c>
      <c r="C40" s="187"/>
      <c r="D40" s="187"/>
      <c r="E40" s="187"/>
      <c r="F40" s="187"/>
      <c r="G40" s="187"/>
      <c r="H40" s="187"/>
      <c r="I40" s="187"/>
      <c r="J40" s="187"/>
      <c r="K40" s="187"/>
    </row>
    <row r="42" spans="1:11" x14ac:dyDescent="0.15">
      <c r="A42" s="111">
        <v>5.3</v>
      </c>
      <c r="B42" s="117" t="s">
        <v>64</v>
      </c>
    </row>
    <row r="43" spans="1:11" ht="61.5" customHeight="1" x14ac:dyDescent="0.15">
      <c r="B43" s="188" t="s">
        <v>65</v>
      </c>
      <c r="C43" s="188"/>
      <c r="D43" s="188"/>
      <c r="E43" s="188"/>
      <c r="F43" s="188"/>
      <c r="G43" s="188"/>
      <c r="H43" s="188"/>
      <c r="I43" s="188"/>
      <c r="J43" s="188"/>
      <c r="K43" s="188"/>
    </row>
    <row r="44" spans="1:11" ht="12" customHeight="1" x14ac:dyDescent="0.15">
      <c r="A44" s="111" t="s">
        <v>66</v>
      </c>
      <c r="B44" s="186" t="s">
        <v>53</v>
      </c>
      <c r="C44" s="187"/>
      <c r="D44" s="187"/>
      <c r="E44" s="187"/>
      <c r="F44" s="187"/>
      <c r="G44" s="187"/>
      <c r="H44" s="187"/>
      <c r="I44" s="187"/>
      <c r="J44" s="187"/>
      <c r="K44" s="187"/>
    </row>
    <row r="45" spans="1:11" ht="102" customHeight="1" x14ac:dyDescent="0.15">
      <c r="B45" s="187" t="s">
        <v>54</v>
      </c>
      <c r="C45" s="187"/>
      <c r="D45" s="187"/>
      <c r="E45" s="187"/>
      <c r="F45" s="187"/>
      <c r="G45" s="187"/>
      <c r="H45" s="187"/>
      <c r="I45" s="187"/>
      <c r="J45" s="187"/>
      <c r="K45" s="187"/>
    </row>
    <row r="46" spans="1:11" x14ac:dyDescent="0.15">
      <c r="B46" s="187"/>
      <c r="C46" s="187"/>
      <c r="D46" s="187"/>
      <c r="E46" s="187"/>
      <c r="F46" s="187"/>
      <c r="G46" s="187"/>
      <c r="H46" s="187"/>
      <c r="I46" s="187"/>
      <c r="J46" s="187"/>
      <c r="K46" s="187"/>
    </row>
    <row r="47" spans="1:11" ht="12" customHeight="1" x14ac:dyDescent="0.15">
      <c r="A47" s="111" t="s">
        <v>67</v>
      </c>
      <c r="B47" s="186" t="s">
        <v>56</v>
      </c>
      <c r="C47" s="187"/>
      <c r="D47" s="187"/>
      <c r="E47" s="187"/>
      <c r="F47" s="187"/>
      <c r="G47" s="187"/>
      <c r="H47" s="187"/>
      <c r="I47" s="187"/>
      <c r="J47" s="187"/>
      <c r="K47" s="187"/>
    </row>
    <row r="48" spans="1:11" ht="12" customHeight="1" x14ac:dyDescent="0.15">
      <c r="B48" s="186" t="s">
        <v>57</v>
      </c>
      <c r="C48" s="187"/>
      <c r="D48" s="187"/>
      <c r="E48" s="187"/>
      <c r="F48" s="187"/>
      <c r="G48" s="187"/>
      <c r="H48" s="187"/>
      <c r="I48" s="187"/>
      <c r="J48" s="187"/>
      <c r="K48" s="187"/>
    </row>
    <row r="49" spans="1:11" x14ac:dyDescent="0.15">
      <c r="B49" s="187"/>
      <c r="C49" s="187"/>
      <c r="D49" s="187"/>
      <c r="E49" s="187"/>
      <c r="F49" s="187"/>
      <c r="G49" s="187"/>
      <c r="H49" s="187"/>
      <c r="I49" s="187"/>
      <c r="J49" s="187"/>
      <c r="K49" s="187"/>
    </row>
    <row r="50" spans="1:11" ht="12" customHeight="1" x14ac:dyDescent="0.15">
      <c r="A50" s="111" t="s">
        <v>68</v>
      </c>
      <c r="B50" s="187" t="s">
        <v>59</v>
      </c>
      <c r="C50" s="187"/>
      <c r="D50" s="187"/>
      <c r="E50" s="187"/>
      <c r="F50" s="187"/>
      <c r="G50" s="187"/>
      <c r="H50" s="187"/>
      <c r="I50" s="187"/>
      <c r="J50" s="187"/>
      <c r="K50" s="187"/>
    </row>
    <row r="51" spans="1:11" ht="69" customHeight="1" x14ac:dyDescent="0.15">
      <c r="B51" s="186" t="s">
        <v>60</v>
      </c>
      <c r="C51" s="187"/>
      <c r="D51" s="187"/>
      <c r="E51" s="187"/>
      <c r="F51" s="187"/>
      <c r="G51" s="187"/>
      <c r="H51" s="187"/>
      <c r="I51" s="187"/>
      <c r="J51" s="187"/>
      <c r="K51" s="187"/>
    </row>
    <row r="53" spans="1:11" x14ac:dyDescent="0.15">
      <c r="A53" s="111" t="s">
        <v>69</v>
      </c>
      <c r="B53" s="187" t="s">
        <v>62</v>
      </c>
      <c r="C53" s="187"/>
      <c r="D53" s="187"/>
      <c r="E53" s="187"/>
      <c r="F53" s="187"/>
      <c r="G53" s="187"/>
      <c r="H53" s="187"/>
      <c r="I53" s="187"/>
      <c r="J53" s="187"/>
      <c r="K53" s="187"/>
    </row>
    <row r="54" spans="1:11" x14ac:dyDescent="0.15">
      <c r="B54" s="187" t="s">
        <v>63</v>
      </c>
      <c r="C54" s="187"/>
      <c r="D54" s="187"/>
      <c r="E54" s="187"/>
      <c r="F54" s="187"/>
      <c r="G54" s="187"/>
      <c r="H54" s="187"/>
      <c r="I54" s="187"/>
      <c r="J54" s="187"/>
      <c r="K54" s="187"/>
    </row>
  </sheetData>
  <mergeCells count="41">
    <mergeCell ref="B54:K54"/>
    <mergeCell ref="B48:K48"/>
    <mergeCell ref="B49:K49"/>
    <mergeCell ref="B50:K50"/>
    <mergeCell ref="B51:K51"/>
    <mergeCell ref="B53:K53"/>
    <mergeCell ref="B43:K43"/>
    <mergeCell ref="B44:K44"/>
    <mergeCell ref="B45:K45"/>
    <mergeCell ref="B46:K46"/>
    <mergeCell ref="B47:K47"/>
    <mergeCell ref="B36:K36"/>
    <mergeCell ref="B37:K37"/>
    <mergeCell ref="B38:K38"/>
    <mergeCell ref="B39:K39"/>
    <mergeCell ref="B40:K40"/>
    <mergeCell ref="B31:K31"/>
    <mergeCell ref="B32:K32"/>
    <mergeCell ref="B33:K33"/>
    <mergeCell ref="B34:K34"/>
    <mergeCell ref="B35:K35"/>
    <mergeCell ref="B19:K19"/>
    <mergeCell ref="B22:K22"/>
    <mergeCell ref="B25:K25"/>
    <mergeCell ref="B28:K28"/>
    <mergeCell ref="B30:K30"/>
    <mergeCell ref="B12:K12"/>
    <mergeCell ref="B13:K13"/>
    <mergeCell ref="B14:K14"/>
    <mergeCell ref="B15:K15"/>
    <mergeCell ref="B16:K16"/>
    <mergeCell ref="B7:K7"/>
    <mergeCell ref="B8:K8"/>
    <mergeCell ref="B9:K9"/>
    <mergeCell ref="B10:K10"/>
    <mergeCell ref="B11:K11"/>
    <mergeCell ref="B2:K2"/>
    <mergeCell ref="B3:K3"/>
    <mergeCell ref="B4:K4"/>
    <mergeCell ref="B5:K5"/>
    <mergeCell ref="B6:K6"/>
  </mergeCells>
  <phoneticPr fontId="30" type="noConversion"/>
  <pageMargins left="0.75" right="0.75" top="1" bottom="1" header="0.5" footer="0.5"/>
  <pageSetup paperSize="9" orientation="portrait"/>
  <headerFooter alignWithMargins="0">
    <oddHeader>&amp;L样式编号：WW-SW-PP-TM-01&amp;C&lt;请键入项目名称&gt;项目估算表&amp;R版本：&lt;请键入版本号&gt;</oddHeader>
    <oddFooter>&amp;L&amp;G&amp;R&amp;"黑体,常规"第&amp;P页 共&amp;N页</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election activeCell="D3" sqref="D3"/>
    </sheetView>
  </sheetViews>
  <sheetFormatPr defaultColWidth="9" defaultRowHeight="12" x14ac:dyDescent="0.15"/>
  <cols>
    <col min="2" max="2" width="13.28515625" customWidth="1"/>
    <col min="3" max="3" width="17.85546875" customWidth="1"/>
    <col min="4" max="4" width="29.7109375" customWidth="1"/>
    <col min="5" max="5" width="34.7109375" customWidth="1"/>
  </cols>
  <sheetData>
    <row r="1" spans="1:9" ht="23.25" customHeight="1" x14ac:dyDescent="0.15">
      <c r="A1" s="105" t="s">
        <v>70</v>
      </c>
      <c r="B1" s="105"/>
      <c r="C1" s="105"/>
      <c r="D1" s="18" t="s">
        <v>71</v>
      </c>
      <c r="E1" s="106">
        <f>0.6+0.01*SUM(E3:E15)</f>
        <v>1</v>
      </c>
    </row>
    <row r="2" spans="1:9" ht="27" customHeight="1" x14ac:dyDescent="0.15">
      <c r="A2" s="18" t="s">
        <v>72</v>
      </c>
      <c r="B2" s="18" t="s">
        <v>73</v>
      </c>
      <c r="C2" s="18" t="s">
        <v>74</v>
      </c>
      <c r="D2" s="18" t="s">
        <v>75</v>
      </c>
      <c r="E2" s="18" t="s">
        <v>76</v>
      </c>
    </row>
    <row r="3" spans="1:9" ht="18" customHeight="1" x14ac:dyDescent="0.15">
      <c r="A3" s="107">
        <v>1</v>
      </c>
      <c r="B3" s="107" t="s">
        <v>77</v>
      </c>
      <c r="C3" s="107" t="s">
        <v>78</v>
      </c>
      <c r="D3" s="108" t="s">
        <v>79</v>
      </c>
      <c r="E3" s="132">
        <v>4</v>
      </c>
    </row>
    <row r="4" spans="1:9" ht="18" customHeight="1" x14ac:dyDescent="0.15">
      <c r="A4" s="107">
        <v>2</v>
      </c>
      <c r="B4" s="107" t="s">
        <v>80</v>
      </c>
      <c r="C4" s="107" t="s">
        <v>78</v>
      </c>
      <c r="D4" s="108" t="s">
        <v>81</v>
      </c>
      <c r="E4" s="132">
        <v>3</v>
      </c>
    </row>
    <row r="5" spans="1:9" ht="18" customHeight="1" x14ac:dyDescent="0.15">
      <c r="A5" s="107">
        <v>3</v>
      </c>
      <c r="B5" s="107" t="s">
        <v>82</v>
      </c>
      <c r="C5" s="107" t="s">
        <v>78</v>
      </c>
      <c r="D5" s="108" t="s">
        <v>83</v>
      </c>
      <c r="E5" s="132">
        <v>3</v>
      </c>
    </row>
    <row r="6" spans="1:9" ht="18" customHeight="1" x14ac:dyDescent="0.15">
      <c r="A6" s="107">
        <v>4</v>
      </c>
      <c r="B6" s="107" t="s">
        <v>84</v>
      </c>
      <c r="C6" s="107" t="s">
        <v>78</v>
      </c>
      <c r="D6" s="108" t="s">
        <v>85</v>
      </c>
      <c r="E6" s="132">
        <v>3</v>
      </c>
    </row>
    <row r="7" spans="1:9" ht="18" customHeight="1" x14ac:dyDescent="0.15">
      <c r="A7" s="107">
        <v>5</v>
      </c>
      <c r="B7" s="107" t="s">
        <v>86</v>
      </c>
      <c r="C7" s="107" t="s">
        <v>78</v>
      </c>
      <c r="D7" s="108" t="s">
        <v>87</v>
      </c>
      <c r="E7" s="132">
        <v>4</v>
      </c>
    </row>
    <row r="8" spans="1:9" ht="18" customHeight="1" x14ac:dyDescent="0.15">
      <c r="A8" s="107">
        <v>6</v>
      </c>
      <c r="B8" s="107" t="s">
        <v>88</v>
      </c>
      <c r="C8" s="107" t="s">
        <v>78</v>
      </c>
      <c r="D8" s="108" t="s">
        <v>89</v>
      </c>
      <c r="E8" s="132">
        <v>3</v>
      </c>
      <c r="H8" s="109"/>
      <c r="I8" s="109"/>
    </row>
    <row r="9" spans="1:9" ht="18" customHeight="1" x14ac:dyDescent="0.15">
      <c r="A9" s="107">
        <v>7</v>
      </c>
      <c r="B9" s="107" t="s">
        <v>90</v>
      </c>
      <c r="C9" s="107" t="s">
        <v>78</v>
      </c>
      <c r="D9" s="108" t="s">
        <v>91</v>
      </c>
      <c r="E9" s="132">
        <v>4</v>
      </c>
      <c r="H9" s="109"/>
      <c r="I9" s="109"/>
    </row>
    <row r="10" spans="1:9" ht="18" customHeight="1" x14ac:dyDescent="0.15">
      <c r="A10" s="107">
        <v>8</v>
      </c>
      <c r="B10" s="107" t="s">
        <v>92</v>
      </c>
      <c r="C10" s="107" t="s">
        <v>78</v>
      </c>
      <c r="D10" s="108" t="s">
        <v>93</v>
      </c>
      <c r="E10" s="132">
        <v>3</v>
      </c>
      <c r="H10" s="109"/>
      <c r="I10" s="109"/>
    </row>
    <row r="11" spans="1:9" ht="18" customHeight="1" x14ac:dyDescent="0.15">
      <c r="A11" s="107">
        <v>9</v>
      </c>
      <c r="B11" s="107" t="s">
        <v>94</v>
      </c>
      <c r="C11" s="107" t="s">
        <v>78</v>
      </c>
      <c r="D11" s="108" t="s">
        <v>95</v>
      </c>
      <c r="E11" s="132">
        <v>3</v>
      </c>
      <c r="H11" s="110"/>
      <c r="I11" s="109"/>
    </row>
    <row r="12" spans="1:9" ht="18" customHeight="1" x14ac:dyDescent="0.15">
      <c r="A12" s="107">
        <v>10</v>
      </c>
      <c r="B12" s="107" t="s">
        <v>96</v>
      </c>
      <c r="C12" s="107" t="s">
        <v>78</v>
      </c>
      <c r="D12" s="108" t="s">
        <v>97</v>
      </c>
      <c r="E12" s="132">
        <v>3</v>
      </c>
      <c r="H12" s="109"/>
      <c r="I12" s="109"/>
    </row>
    <row r="13" spans="1:9" ht="18" customHeight="1" x14ac:dyDescent="0.15">
      <c r="A13" s="107">
        <v>11</v>
      </c>
      <c r="B13" s="107" t="s">
        <v>98</v>
      </c>
      <c r="C13" s="107" t="s">
        <v>78</v>
      </c>
      <c r="D13" s="108" t="s">
        <v>99</v>
      </c>
      <c r="E13" s="132">
        <v>3</v>
      </c>
      <c r="H13" s="109"/>
      <c r="I13" s="109"/>
    </row>
    <row r="14" spans="1:9" ht="18" customHeight="1" x14ac:dyDescent="0.15">
      <c r="A14" s="107">
        <v>12</v>
      </c>
      <c r="B14" s="107" t="s">
        <v>100</v>
      </c>
      <c r="C14" s="107" t="s">
        <v>78</v>
      </c>
      <c r="D14" s="108" t="s">
        <v>101</v>
      </c>
      <c r="E14" s="132">
        <v>4</v>
      </c>
      <c r="H14" s="109"/>
      <c r="I14" s="109"/>
    </row>
    <row r="15" spans="1:9" ht="18" customHeight="1" x14ac:dyDescent="0.15">
      <c r="A15" s="107">
        <v>13</v>
      </c>
      <c r="B15" s="107" t="s">
        <v>102</v>
      </c>
      <c r="C15" s="107" t="s">
        <v>78</v>
      </c>
      <c r="D15" s="108" t="s">
        <v>103</v>
      </c>
      <c r="E15" s="132">
        <v>0</v>
      </c>
    </row>
    <row r="18" spans="1:5" x14ac:dyDescent="0.15">
      <c r="A18" s="190" t="s">
        <v>104</v>
      </c>
      <c r="B18" s="191"/>
      <c r="C18" s="191"/>
      <c r="D18" s="191"/>
      <c r="E18" s="192"/>
    </row>
    <row r="19" spans="1:5" x14ac:dyDescent="0.15">
      <c r="A19" s="193"/>
      <c r="B19" s="194"/>
      <c r="C19" s="194"/>
      <c r="D19" s="194"/>
      <c r="E19" s="195"/>
    </row>
    <row r="20" spans="1:5" x14ac:dyDescent="0.15">
      <c r="A20" s="193"/>
      <c r="B20" s="194"/>
      <c r="C20" s="194"/>
      <c r="D20" s="194"/>
      <c r="E20" s="195"/>
    </row>
    <row r="21" spans="1:5" ht="35.25" customHeight="1" x14ac:dyDescent="0.15">
      <c r="A21" s="196"/>
      <c r="B21" s="197"/>
      <c r="C21" s="197"/>
      <c r="D21" s="197"/>
      <c r="E21" s="198"/>
    </row>
  </sheetData>
  <mergeCells count="1">
    <mergeCell ref="A18:E21"/>
  </mergeCells>
  <phoneticPr fontId="30"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workbookViewId="0">
      <selection activeCell="C4" sqref="C4"/>
    </sheetView>
  </sheetViews>
  <sheetFormatPr defaultColWidth="9" defaultRowHeight="12" x14ac:dyDescent="0.15"/>
  <cols>
    <col min="2" max="2" width="19.140625" customWidth="1"/>
    <col min="3" max="3" width="15.140625" customWidth="1"/>
    <col min="4" max="4" width="14.28515625" customWidth="1"/>
    <col min="5" max="5" width="13" customWidth="1"/>
    <col min="6" max="6" width="13.5703125" customWidth="1"/>
    <col min="7" max="7" width="44.28515625" customWidth="1"/>
    <col min="8" max="8" width="13.42578125" customWidth="1"/>
  </cols>
  <sheetData>
    <row r="1" spans="1:11" s="87" customFormat="1" ht="21" customHeight="1" x14ac:dyDescent="0.15">
      <c r="A1" s="88"/>
      <c r="B1" s="199" t="s">
        <v>105</v>
      </c>
      <c r="C1" s="199"/>
      <c r="D1" s="199"/>
      <c r="E1" s="199"/>
      <c r="F1" s="89"/>
      <c r="G1" s="89"/>
      <c r="H1" s="89"/>
      <c r="I1" s="89"/>
      <c r="J1" s="103"/>
      <c r="K1" s="89"/>
    </row>
    <row r="2" spans="1:11" s="87" customFormat="1" ht="33" customHeight="1" x14ac:dyDescent="0.15">
      <c r="A2" s="90"/>
      <c r="B2" s="200" t="s">
        <v>106</v>
      </c>
      <c r="C2" s="201"/>
      <c r="D2" s="201"/>
      <c r="E2" s="201"/>
      <c r="F2" s="201"/>
      <c r="G2" s="201"/>
      <c r="H2" s="201"/>
      <c r="I2" s="201"/>
      <c r="J2" s="20"/>
    </row>
    <row r="3" spans="1:11" s="87" customFormat="1" ht="12.75" customHeight="1" x14ac:dyDescent="0.15">
      <c r="B3" s="91"/>
      <c r="C3" s="91"/>
      <c r="D3" s="91"/>
      <c r="E3" s="91"/>
      <c r="F3" s="91"/>
      <c r="G3" s="91"/>
      <c r="H3" s="91"/>
      <c r="I3" s="91"/>
      <c r="J3" s="20"/>
    </row>
    <row r="4" spans="1:11" s="87" customFormat="1" ht="30" customHeight="1" x14ac:dyDescent="0.15">
      <c r="A4" s="92"/>
      <c r="B4" s="93" t="s">
        <v>107</v>
      </c>
      <c r="C4" s="94">
        <v>43189</v>
      </c>
      <c r="D4" s="202" t="s">
        <v>108</v>
      </c>
      <c r="E4" s="203"/>
      <c r="F4" s="95">
        <f>(C6*D6+C7*D7+C8*D8+C9*D9+C10*D10+C11*D11+C12*D12)/21.75</f>
        <v>37.747126436781606</v>
      </c>
      <c r="G4" s="91"/>
      <c r="H4" s="91"/>
      <c r="I4" s="91"/>
      <c r="J4" s="20"/>
    </row>
    <row r="5" spans="1:11" ht="20.100000000000001" customHeight="1" x14ac:dyDescent="0.15">
      <c r="B5" s="96" t="s">
        <v>109</v>
      </c>
      <c r="C5" s="96" t="s">
        <v>110</v>
      </c>
      <c r="D5" s="96" t="s">
        <v>111</v>
      </c>
      <c r="E5" s="97" t="s">
        <v>112</v>
      </c>
      <c r="F5" s="96" t="s">
        <v>113</v>
      </c>
      <c r="G5" s="96" t="s">
        <v>114</v>
      </c>
      <c r="I5" s="104" t="s">
        <v>30</v>
      </c>
    </row>
    <row r="6" spans="1:11" ht="20.100000000000001" customHeight="1" x14ac:dyDescent="0.15">
      <c r="B6" s="98" t="s">
        <v>115</v>
      </c>
      <c r="C6" s="99">
        <v>14</v>
      </c>
      <c r="D6" s="45">
        <v>3</v>
      </c>
      <c r="E6" s="100">
        <f>C4</f>
        <v>43189</v>
      </c>
      <c r="F6" s="100">
        <f>WORKDAY(E6,C6-1,'附录-节假日'!$A$2:$A$32)</f>
        <v>43210</v>
      </c>
      <c r="G6" s="44"/>
    </row>
    <row r="7" spans="1:11" ht="20.100000000000001" customHeight="1" x14ac:dyDescent="0.15">
      <c r="B7" s="98" t="s">
        <v>116</v>
      </c>
      <c r="C7" s="99">
        <v>30</v>
      </c>
      <c r="D7" s="45">
        <v>6</v>
      </c>
      <c r="E7" s="100">
        <f t="shared" ref="E7:E12" si="0">F6+1</f>
        <v>43211</v>
      </c>
      <c r="F7" s="100">
        <f>WORKDAY(E7,C7-1,'附录-节假日'!$A$2:$A$32)</f>
        <v>43255</v>
      </c>
      <c r="G7" s="44"/>
    </row>
    <row r="8" spans="1:11" ht="20.100000000000001" customHeight="1" x14ac:dyDescent="0.15">
      <c r="B8" s="98" t="s">
        <v>117</v>
      </c>
      <c r="C8" s="99">
        <v>50</v>
      </c>
      <c r="D8" s="45">
        <v>6</v>
      </c>
      <c r="E8" s="100">
        <v>43211</v>
      </c>
      <c r="F8" s="100">
        <f>WORKDAY(E8,C8-1,'附录-节假日'!$A$2:$A$32)</f>
        <v>43284</v>
      </c>
      <c r="G8" s="44"/>
    </row>
    <row r="9" spans="1:11" ht="20.100000000000001" customHeight="1" x14ac:dyDescent="0.15">
      <c r="B9" s="98" t="s">
        <v>118</v>
      </c>
      <c r="C9" s="99">
        <v>25</v>
      </c>
      <c r="D9" s="45">
        <v>5</v>
      </c>
      <c r="E9" s="100">
        <f t="shared" si="0"/>
        <v>43285</v>
      </c>
      <c r="F9" s="100">
        <f>WORKDAY(E9,C9-1,'附录-节假日'!$A$2:$A$32)</f>
        <v>43319</v>
      </c>
      <c r="G9" s="44"/>
    </row>
    <row r="10" spans="1:11" ht="20.100000000000001" customHeight="1" x14ac:dyDescent="0.15">
      <c r="B10" s="98" t="s">
        <v>119</v>
      </c>
      <c r="C10" s="99">
        <v>25</v>
      </c>
      <c r="D10" s="45">
        <v>6</v>
      </c>
      <c r="E10" s="100">
        <f t="shared" si="0"/>
        <v>43320</v>
      </c>
      <c r="F10" s="100">
        <f>WORKDAY(E10,C10-1,'附录-节假日'!$A$2:$A$32)</f>
        <v>43354</v>
      </c>
      <c r="G10" s="44"/>
    </row>
    <row r="11" spans="1:11" ht="20.100000000000001" customHeight="1" x14ac:dyDescent="0.15">
      <c r="B11" s="98" t="s">
        <v>120</v>
      </c>
      <c r="C11" s="99">
        <v>0</v>
      </c>
      <c r="D11" s="45">
        <v>0</v>
      </c>
      <c r="E11" s="100">
        <f t="shared" si="0"/>
        <v>43355</v>
      </c>
      <c r="F11" s="100">
        <f>WORKDAY(E11,C11-1,'附录-节假日'!$A$2:$A$32)</f>
        <v>43354</v>
      </c>
      <c r="G11" s="44"/>
    </row>
    <row r="12" spans="1:11" ht="20.100000000000001" customHeight="1" x14ac:dyDescent="0.15">
      <c r="B12" s="98" t="s">
        <v>121</v>
      </c>
      <c r="C12" s="99">
        <v>8</v>
      </c>
      <c r="D12" s="45">
        <v>3</v>
      </c>
      <c r="E12" s="100">
        <f t="shared" si="0"/>
        <v>43355</v>
      </c>
      <c r="F12" s="100">
        <f>WORKDAY(E12,C12-1,'附录-节假日'!$A$2:$A$32)</f>
        <v>43364</v>
      </c>
      <c r="G12" s="44"/>
    </row>
    <row r="13" spans="1:11" x14ac:dyDescent="0.15">
      <c r="B13" s="101"/>
      <c r="D13" s="102"/>
    </row>
    <row r="15" spans="1:11" ht="12" customHeight="1" x14ac:dyDescent="0.15">
      <c r="B15" s="204" t="s">
        <v>122</v>
      </c>
      <c r="C15" s="205"/>
      <c r="D15" s="205"/>
      <c r="E15" s="205"/>
      <c r="F15" s="205"/>
      <c r="G15" s="206"/>
    </row>
    <row r="16" spans="1:11" x14ac:dyDescent="0.15">
      <c r="B16" s="207"/>
      <c r="C16" s="208"/>
      <c r="D16" s="208"/>
      <c r="E16" s="208"/>
      <c r="F16" s="208"/>
      <c r="G16" s="209"/>
    </row>
    <row r="17" spans="2:7" x14ac:dyDescent="0.15">
      <c r="B17" s="210"/>
      <c r="C17" s="211"/>
      <c r="D17" s="211"/>
      <c r="E17" s="211"/>
      <c r="F17" s="211"/>
      <c r="G17" s="212"/>
    </row>
  </sheetData>
  <mergeCells count="4">
    <mergeCell ref="B1:E1"/>
    <mergeCell ref="B2:I2"/>
    <mergeCell ref="D4:E4"/>
    <mergeCell ref="B15:G17"/>
  </mergeCells>
  <phoneticPr fontId="30"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X196"/>
  <sheetViews>
    <sheetView topLeftCell="A172" workbookViewId="0">
      <selection activeCell="B179" sqref="B179"/>
    </sheetView>
  </sheetViews>
  <sheetFormatPr defaultColWidth="9.140625" defaultRowHeight="12" x14ac:dyDescent="0.15"/>
  <cols>
    <col min="1" max="1" width="3" style="1" customWidth="1"/>
    <col min="2" max="2" width="8.140625" style="1" customWidth="1"/>
    <col min="3" max="3" width="19.42578125" style="52" customWidth="1"/>
    <col min="4" max="4" width="39.85546875" style="1" customWidth="1"/>
    <col min="5" max="5" width="7.5703125" style="1" customWidth="1"/>
    <col min="6" max="6" width="11.7109375" style="1" customWidth="1"/>
    <col min="7" max="7" width="11.5703125" style="1" customWidth="1"/>
    <col min="8" max="8" width="12" style="1" customWidth="1"/>
    <col min="9" max="9" width="9.85546875" style="1" customWidth="1"/>
    <col min="10" max="10" width="9.140625" style="1"/>
    <col min="11" max="19" width="9.140625" style="53" customWidth="1"/>
    <col min="20" max="20" width="17.85546875" style="1" customWidth="1"/>
    <col min="21" max="22" width="9.140625" style="1"/>
    <col min="23" max="23" width="14.7109375" style="1" customWidth="1"/>
    <col min="24" max="16384" width="9.140625" style="1"/>
  </cols>
  <sheetData>
    <row r="1" spans="2:24" ht="21" customHeight="1" x14ac:dyDescent="0.15">
      <c r="B1" s="54" t="s">
        <v>123</v>
      </c>
    </row>
    <row r="2" spans="2:24" ht="90" customHeight="1" x14ac:dyDescent="0.15">
      <c r="B2" s="226" t="s">
        <v>124</v>
      </c>
      <c r="C2" s="226"/>
      <c r="D2" s="226"/>
      <c r="E2" s="55"/>
      <c r="F2" s="55"/>
      <c r="G2" s="55"/>
      <c r="H2" s="55"/>
      <c r="I2" s="64"/>
      <c r="K2" s="65"/>
      <c r="L2" s="65"/>
      <c r="M2" s="65"/>
      <c r="N2" s="66"/>
      <c r="O2" s="66"/>
      <c r="P2" s="66"/>
      <c r="Q2" s="66"/>
      <c r="R2" s="66"/>
      <c r="S2" s="66"/>
    </row>
    <row r="3" spans="2:24" s="17" customFormat="1" ht="30" customHeight="1" x14ac:dyDescent="0.15">
      <c r="B3" s="56" t="s">
        <v>125</v>
      </c>
      <c r="C3" s="202" t="s">
        <v>126</v>
      </c>
      <c r="D3" s="227"/>
      <c r="E3" s="227"/>
      <c r="F3" s="227"/>
      <c r="G3" s="227"/>
      <c r="H3" s="227"/>
      <c r="I3" s="227"/>
      <c r="J3" s="203"/>
      <c r="K3" s="61" t="s">
        <v>127</v>
      </c>
      <c r="L3" s="228" t="s">
        <v>128</v>
      </c>
      <c r="M3" s="229"/>
      <c r="N3" s="229"/>
      <c r="O3" s="229"/>
      <c r="P3" s="229"/>
      <c r="Q3" s="229"/>
      <c r="R3" s="229"/>
      <c r="S3" s="229"/>
      <c r="T3" s="72"/>
      <c r="U3" s="73"/>
      <c r="V3" s="73"/>
      <c r="W3" s="74"/>
    </row>
    <row r="4" spans="2:24" s="17" customFormat="1" ht="27" customHeight="1" x14ac:dyDescent="0.15">
      <c r="B4" s="56" t="s">
        <v>129</v>
      </c>
      <c r="C4" s="230" t="s">
        <v>130</v>
      </c>
      <c r="D4" s="231"/>
      <c r="E4" s="231"/>
      <c r="F4" s="231"/>
      <c r="G4" s="231"/>
      <c r="H4" s="231"/>
      <c r="I4" s="231"/>
      <c r="J4" s="231"/>
      <c r="K4" s="67" t="s">
        <v>131</v>
      </c>
      <c r="L4" s="232">
        <f>G5/C5*100%</f>
        <v>1.2976960203988708E-3</v>
      </c>
      <c r="M4" s="233"/>
      <c r="N4" s="234" t="s">
        <v>132</v>
      </c>
      <c r="O4" s="235"/>
      <c r="P4" s="221">
        <f>技术复杂度评估表!E1</f>
        <v>1</v>
      </c>
      <c r="Q4" s="222"/>
      <c r="R4" s="222"/>
      <c r="S4" s="223"/>
      <c r="T4" s="75"/>
      <c r="U4" s="76"/>
      <c r="V4" s="76"/>
      <c r="W4" s="77"/>
    </row>
    <row r="5" spans="2:24" s="17" customFormat="1" ht="40.5" customHeight="1" x14ac:dyDescent="0.15">
      <c r="B5" s="57" t="s">
        <v>133</v>
      </c>
      <c r="C5" s="221">
        <f>SUM(U7:U200)</f>
        <v>366.0333333333333</v>
      </c>
      <c r="D5" s="222"/>
      <c r="E5" s="58"/>
      <c r="F5" s="39" t="s">
        <v>134</v>
      </c>
      <c r="G5" s="222">
        <f>SUM(V7:V73)</f>
        <v>0.47499999999999998</v>
      </c>
      <c r="H5" s="222"/>
      <c r="I5" s="222"/>
      <c r="J5" s="223"/>
      <c r="K5" s="224" t="s">
        <v>135</v>
      </c>
      <c r="L5" s="225"/>
      <c r="M5" s="225"/>
      <c r="N5" s="225"/>
      <c r="O5" s="225"/>
      <c r="P5" s="225"/>
      <c r="Q5" s="225"/>
      <c r="R5" s="225"/>
      <c r="S5" s="225"/>
      <c r="T5" s="78"/>
      <c r="U5" s="79"/>
      <c r="V5" s="79"/>
      <c r="W5" s="80"/>
    </row>
    <row r="6" spans="2:24" s="17" customFormat="1" ht="27" customHeight="1" x14ac:dyDescent="0.15">
      <c r="B6" s="57" t="s">
        <v>72</v>
      </c>
      <c r="C6" s="59" t="s">
        <v>136</v>
      </c>
      <c r="D6" s="57" t="s">
        <v>137</v>
      </c>
      <c r="E6" s="57" t="s">
        <v>138</v>
      </c>
      <c r="F6" s="57" t="s">
        <v>139</v>
      </c>
      <c r="G6" s="60" t="s">
        <v>140</v>
      </c>
      <c r="H6" s="60" t="s">
        <v>141</v>
      </c>
      <c r="I6" s="60" t="s">
        <v>142</v>
      </c>
      <c r="J6" s="68" t="s">
        <v>143</v>
      </c>
      <c r="K6" s="68" t="s">
        <v>144</v>
      </c>
      <c r="L6" s="68" t="s">
        <v>145</v>
      </c>
      <c r="M6" s="68" t="s">
        <v>146</v>
      </c>
      <c r="N6" s="68" t="s">
        <v>147</v>
      </c>
      <c r="O6" s="68" t="s">
        <v>148</v>
      </c>
      <c r="P6" s="68" t="s">
        <v>149</v>
      </c>
      <c r="Q6" s="68" t="s">
        <v>150</v>
      </c>
      <c r="R6" s="68" t="s">
        <v>151</v>
      </c>
      <c r="S6" s="68" t="s">
        <v>152</v>
      </c>
      <c r="T6" s="68" t="s">
        <v>153</v>
      </c>
      <c r="U6" s="68" t="s">
        <v>154</v>
      </c>
      <c r="V6" s="134" t="s">
        <v>155</v>
      </c>
      <c r="W6" s="60" t="s">
        <v>156</v>
      </c>
    </row>
    <row r="7" spans="2:24" s="50" customFormat="1" ht="21" customHeight="1" x14ac:dyDescent="0.15">
      <c r="B7" s="135">
        <v>1</v>
      </c>
      <c r="C7" s="220" t="s">
        <v>275</v>
      </c>
      <c r="D7" s="166" t="s">
        <v>276</v>
      </c>
      <c r="E7" s="167" t="s">
        <v>116</v>
      </c>
      <c r="F7" s="168" t="s">
        <v>157</v>
      </c>
      <c r="G7" s="169" t="s">
        <v>277</v>
      </c>
      <c r="H7" s="169" t="s">
        <v>161</v>
      </c>
      <c r="I7" s="169">
        <v>0</v>
      </c>
      <c r="J7" s="169" t="s">
        <v>159</v>
      </c>
      <c r="K7" s="136">
        <v>5</v>
      </c>
      <c r="L7" s="136">
        <v>5</v>
      </c>
      <c r="M7" s="136">
        <v>5</v>
      </c>
      <c r="N7" s="136"/>
      <c r="O7" s="69"/>
      <c r="P7" s="70">
        <f t="shared" ref="P7:P70" si="0">IF(OR(ISNUMBER(K7),ISNUMBER(L7),ISNUMBER(M7),ISNUMBER(N7),ISNUMBER(O7)),MIN(K7:O7),"")</f>
        <v>5</v>
      </c>
      <c r="Q7" s="70">
        <f t="shared" ref="Q7:Q70" si="1">IF(OR(ISNUMBER(K7),ISNUMBER(L7),ISNUMBER(M7),ISNUMBER(N7),ISNUMBER(O7)),AVERAGE(K7:O7),"")</f>
        <v>5</v>
      </c>
      <c r="R7" s="70">
        <f t="shared" ref="R7:R70" si="2">IF(OR(ISNUMBER(K7),ISNUMBER(L7),ISNUMBER(M7),ISNUMBER(N7),ISNUMBER(O7)),MAX(K7:O7),"")</f>
        <v>5</v>
      </c>
      <c r="S7" s="81">
        <f t="shared" ref="S7:S70" si="3">IF(AND(ISNUMBER(Q7),Q7&lt;&gt;0),MAX(Q7-P7,R7-Q7)/Q7,"")</f>
        <v>0</v>
      </c>
      <c r="T7" s="82" t="s">
        <v>160</v>
      </c>
      <c r="U7" s="70">
        <f t="shared" ref="U7:U70" si="4">IF(T7="N","",Q7)</f>
        <v>5</v>
      </c>
      <c r="V7" s="70">
        <f t="shared" ref="V7:V70" si="5">IF(I7="","",I7*U7/100)</f>
        <v>0</v>
      </c>
      <c r="W7" s="62"/>
      <c r="X7" s="83"/>
    </row>
    <row r="8" spans="2:24" s="50" customFormat="1" ht="21" customHeight="1" x14ac:dyDescent="0.15">
      <c r="B8" s="137">
        <v>2</v>
      </c>
      <c r="C8" s="219"/>
      <c r="D8" s="149" t="s">
        <v>278</v>
      </c>
      <c r="E8" s="170" t="s">
        <v>116</v>
      </c>
      <c r="F8" s="150" t="s">
        <v>157</v>
      </c>
      <c r="G8" s="142" t="s">
        <v>277</v>
      </c>
      <c r="H8" s="142" t="s">
        <v>161</v>
      </c>
      <c r="I8" s="142">
        <v>10</v>
      </c>
      <c r="J8" s="142" t="s">
        <v>159</v>
      </c>
      <c r="K8" s="138">
        <v>5</v>
      </c>
      <c r="L8" s="138">
        <v>5</v>
      </c>
      <c r="M8" s="138">
        <v>5</v>
      </c>
      <c r="N8" s="138">
        <v>4</v>
      </c>
      <c r="O8" s="71"/>
      <c r="P8" s="86">
        <f t="shared" si="0"/>
        <v>4</v>
      </c>
      <c r="Q8" s="86">
        <f t="shared" si="1"/>
        <v>4.75</v>
      </c>
      <c r="R8" s="86">
        <f t="shared" si="2"/>
        <v>5</v>
      </c>
      <c r="S8" s="139">
        <f t="shared" si="3"/>
        <v>0.15789473684210525</v>
      </c>
      <c r="T8" s="84" t="s">
        <v>160</v>
      </c>
      <c r="U8" s="86">
        <f t="shared" si="4"/>
        <v>4.75</v>
      </c>
      <c r="V8" s="86">
        <f t="shared" si="5"/>
        <v>0.47499999999999998</v>
      </c>
      <c r="W8" s="63"/>
      <c r="X8" s="85"/>
    </row>
    <row r="9" spans="2:24" s="50" customFormat="1" ht="21" customHeight="1" x14ac:dyDescent="0.15">
      <c r="B9" s="137">
        <v>3</v>
      </c>
      <c r="C9" s="219" t="s">
        <v>279</v>
      </c>
      <c r="D9" s="149" t="s">
        <v>280</v>
      </c>
      <c r="E9" s="170" t="s">
        <v>116</v>
      </c>
      <c r="F9" s="150" t="s">
        <v>157</v>
      </c>
      <c r="G9" s="142" t="s">
        <v>277</v>
      </c>
      <c r="H9" s="142" t="s">
        <v>161</v>
      </c>
      <c r="I9" s="142">
        <v>0</v>
      </c>
      <c r="J9" s="142" t="s">
        <v>159</v>
      </c>
      <c r="K9" s="138">
        <v>1</v>
      </c>
      <c r="L9" s="138">
        <v>1</v>
      </c>
      <c r="M9" s="138">
        <v>1</v>
      </c>
      <c r="N9" s="138"/>
      <c r="O9" s="71"/>
      <c r="P9" s="86">
        <f t="shared" si="0"/>
        <v>1</v>
      </c>
      <c r="Q9" s="86">
        <f t="shared" si="1"/>
        <v>1</v>
      </c>
      <c r="R9" s="86">
        <f t="shared" si="2"/>
        <v>1</v>
      </c>
      <c r="S9" s="139">
        <f t="shared" si="3"/>
        <v>0</v>
      </c>
      <c r="T9" s="84" t="s">
        <v>160</v>
      </c>
      <c r="U9" s="86">
        <f t="shared" si="4"/>
        <v>1</v>
      </c>
      <c r="V9" s="86">
        <f t="shared" si="5"/>
        <v>0</v>
      </c>
      <c r="W9" s="63"/>
      <c r="X9" s="85"/>
    </row>
    <row r="10" spans="2:24" s="50" customFormat="1" ht="21" customHeight="1" x14ac:dyDescent="0.15">
      <c r="B10" s="137">
        <v>4</v>
      </c>
      <c r="C10" s="219"/>
      <c r="D10" s="149" t="s">
        <v>281</v>
      </c>
      <c r="E10" s="170" t="s">
        <v>116</v>
      </c>
      <c r="F10" s="150" t="s">
        <v>157</v>
      </c>
      <c r="G10" s="142" t="s">
        <v>277</v>
      </c>
      <c r="H10" s="142" t="s">
        <v>161</v>
      </c>
      <c r="I10" s="142">
        <v>0</v>
      </c>
      <c r="J10" s="142" t="s">
        <v>159</v>
      </c>
      <c r="K10" s="138">
        <v>3</v>
      </c>
      <c r="L10" s="138">
        <v>2</v>
      </c>
      <c r="M10" s="138">
        <v>2.5</v>
      </c>
      <c r="N10" s="138"/>
      <c r="O10" s="71"/>
      <c r="P10" s="86">
        <f t="shared" si="0"/>
        <v>2</v>
      </c>
      <c r="Q10" s="86">
        <f t="shared" si="1"/>
        <v>2.5</v>
      </c>
      <c r="R10" s="86">
        <f t="shared" si="2"/>
        <v>3</v>
      </c>
      <c r="S10" s="139">
        <f t="shared" si="3"/>
        <v>0.2</v>
      </c>
      <c r="T10" s="84" t="s">
        <v>160</v>
      </c>
      <c r="U10" s="86">
        <f t="shared" si="4"/>
        <v>2.5</v>
      </c>
      <c r="V10" s="86">
        <f t="shared" si="5"/>
        <v>0</v>
      </c>
      <c r="W10" s="63"/>
      <c r="X10" s="85"/>
    </row>
    <row r="11" spans="2:24" s="50" customFormat="1" ht="21" customHeight="1" x14ac:dyDescent="0.15">
      <c r="B11" s="137">
        <v>5</v>
      </c>
      <c r="C11" s="150" t="s">
        <v>337</v>
      </c>
      <c r="D11" s="149" t="s">
        <v>282</v>
      </c>
      <c r="E11" s="170" t="s">
        <v>116</v>
      </c>
      <c r="F11" s="150" t="s">
        <v>157</v>
      </c>
      <c r="G11" s="142" t="s">
        <v>277</v>
      </c>
      <c r="H11" s="142" t="s">
        <v>161</v>
      </c>
      <c r="I11" s="142">
        <v>0</v>
      </c>
      <c r="J11" s="142" t="s">
        <v>159</v>
      </c>
      <c r="K11" s="138">
        <v>1</v>
      </c>
      <c r="L11" s="138">
        <v>1</v>
      </c>
      <c r="M11" s="138">
        <v>1.5</v>
      </c>
      <c r="N11" s="138"/>
      <c r="O11" s="71"/>
      <c r="P11" s="86">
        <f t="shared" si="0"/>
        <v>1</v>
      </c>
      <c r="Q11" s="86">
        <f t="shared" si="1"/>
        <v>1.1666666666666667</v>
      </c>
      <c r="R11" s="86">
        <f t="shared" si="2"/>
        <v>1.5</v>
      </c>
      <c r="S11" s="139">
        <f t="shared" si="3"/>
        <v>0.28571428571428564</v>
      </c>
      <c r="T11" s="84" t="s">
        <v>160</v>
      </c>
      <c r="U11" s="86">
        <f t="shared" si="4"/>
        <v>1.1666666666666667</v>
      </c>
      <c r="V11" s="86">
        <f t="shared" si="5"/>
        <v>0</v>
      </c>
      <c r="W11" s="63"/>
      <c r="X11" s="85"/>
    </row>
    <row r="12" spans="2:24" s="50" customFormat="1" ht="21" customHeight="1" x14ac:dyDescent="0.15">
      <c r="B12" s="137">
        <v>6</v>
      </c>
      <c r="C12" s="150" t="s">
        <v>283</v>
      </c>
      <c r="D12" s="149" t="s">
        <v>284</v>
      </c>
      <c r="E12" s="170" t="s">
        <v>116</v>
      </c>
      <c r="F12" s="150" t="s">
        <v>157</v>
      </c>
      <c r="G12" s="142" t="s">
        <v>277</v>
      </c>
      <c r="H12" s="142" t="s">
        <v>161</v>
      </c>
      <c r="I12" s="142">
        <v>0</v>
      </c>
      <c r="J12" s="142" t="s">
        <v>159</v>
      </c>
      <c r="K12" s="138">
        <v>1.5</v>
      </c>
      <c r="L12" s="138">
        <v>2</v>
      </c>
      <c r="M12" s="138">
        <v>2</v>
      </c>
      <c r="N12" s="138"/>
      <c r="O12" s="71"/>
      <c r="P12" s="86">
        <f t="shared" si="0"/>
        <v>1.5</v>
      </c>
      <c r="Q12" s="86">
        <f t="shared" si="1"/>
        <v>1.8333333333333333</v>
      </c>
      <c r="R12" s="86">
        <f t="shared" si="2"/>
        <v>2</v>
      </c>
      <c r="S12" s="139">
        <f t="shared" si="3"/>
        <v>0.1818181818181818</v>
      </c>
      <c r="T12" s="84" t="s">
        <v>160</v>
      </c>
      <c r="U12" s="86">
        <f t="shared" si="4"/>
        <v>1.8333333333333333</v>
      </c>
      <c r="V12" s="86">
        <f t="shared" si="5"/>
        <v>0</v>
      </c>
      <c r="W12" s="63"/>
      <c r="X12" s="85"/>
    </row>
    <row r="13" spans="2:24" s="50" customFormat="1" ht="21" customHeight="1" x14ac:dyDescent="0.15">
      <c r="B13" s="137">
        <v>7</v>
      </c>
      <c r="C13" s="219" t="s">
        <v>285</v>
      </c>
      <c r="D13" s="149" t="s">
        <v>286</v>
      </c>
      <c r="E13" s="170" t="s">
        <v>116</v>
      </c>
      <c r="F13" s="150" t="s">
        <v>157</v>
      </c>
      <c r="G13" s="142" t="s">
        <v>277</v>
      </c>
      <c r="H13" s="142" t="s">
        <v>161</v>
      </c>
      <c r="I13" s="142">
        <v>0</v>
      </c>
      <c r="J13" s="142" t="s">
        <v>159</v>
      </c>
      <c r="K13" s="138">
        <v>1</v>
      </c>
      <c r="L13" s="138">
        <v>1</v>
      </c>
      <c r="M13" s="138">
        <v>1.5</v>
      </c>
      <c r="N13" s="138"/>
      <c r="O13" s="71"/>
      <c r="P13" s="86">
        <f t="shared" si="0"/>
        <v>1</v>
      </c>
      <c r="Q13" s="86">
        <f t="shared" si="1"/>
        <v>1.1666666666666667</v>
      </c>
      <c r="R13" s="86">
        <f t="shared" si="2"/>
        <v>1.5</v>
      </c>
      <c r="S13" s="139">
        <f t="shared" si="3"/>
        <v>0.28571428571428564</v>
      </c>
      <c r="T13" s="84" t="s">
        <v>160</v>
      </c>
      <c r="U13" s="86">
        <f t="shared" si="4"/>
        <v>1.1666666666666667</v>
      </c>
      <c r="V13" s="86">
        <f t="shared" si="5"/>
        <v>0</v>
      </c>
      <c r="W13" s="63"/>
      <c r="X13" s="85"/>
    </row>
    <row r="14" spans="2:24" s="50" customFormat="1" ht="21" customHeight="1" x14ac:dyDescent="0.15">
      <c r="B14" s="137">
        <v>8</v>
      </c>
      <c r="C14" s="219"/>
      <c r="D14" s="149" t="s">
        <v>287</v>
      </c>
      <c r="E14" s="170" t="s">
        <v>116</v>
      </c>
      <c r="F14" s="150" t="s">
        <v>157</v>
      </c>
      <c r="G14" s="142" t="s">
        <v>277</v>
      </c>
      <c r="H14" s="142" t="s">
        <v>161</v>
      </c>
      <c r="I14" s="142">
        <v>0</v>
      </c>
      <c r="J14" s="142" t="s">
        <v>159</v>
      </c>
      <c r="K14" s="138">
        <v>1</v>
      </c>
      <c r="L14" s="138">
        <v>1</v>
      </c>
      <c r="M14" s="138">
        <v>1</v>
      </c>
      <c r="N14" s="138"/>
      <c r="O14" s="71"/>
      <c r="P14" s="86">
        <f t="shared" si="0"/>
        <v>1</v>
      </c>
      <c r="Q14" s="86">
        <f t="shared" si="1"/>
        <v>1</v>
      </c>
      <c r="R14" s="86">
        <f t="shared" si="2"/>
        <v>1</v>
      </c>
      <c r="S14" s="139">
        <f t="shared" si="3"/>
        <v>0</v>
      </c>
      <c r="T14" s="84" t="s">
        <v>160</v>
      </c>
      <c r="U14" s="86">
        <f t="shared" si="4"/>
        <v>1</v>
      </c>
      <c r="V14" s="86">
        <f t="shared" si="5"/>
        <v>0</v>
      </c>
      <c r="W14" s="63"/>
      <c r="X14" s="85"/>
    </row>
    <row r="15" spans="2:24" s="50" customFormat="1" ht="21" customHeight="1" x14ac:dyDescent="0.15">
      <c r="B15" s="137">
        <v>9</v>
      </c>
      <c r="C15" s="219"/>
      <c r="D15" s="149" t="s">
        <v>288</v>
      </c>
      <c r="E15" s="170" t="s">
        <v>116</v>
      </c>
      <c r="F15" s="150" t="s">
        <v>157</v>
      </c>
      <c r="G15" s="142" t="s">
        <v>277</v>
      </c>
      <c r="H15" s="142" t="s">
        <v>161</v>
      </c>
      <c r="I15" s="142">
        <v>0</v>
      </c>
      <c r="J15" s="142" t="s">
        <v>159</v>
      </c>
      <c r="K15" s="138">
        <v>0.5</v>
      </c>
      <c r="L15" s="138">
        <v>0.5</v>
      </c>
      <c r="M15" s="138">
        <v>0.5</v>
      </c>
      <c r="N15" s="138"/>
      <c r="O15" s="71"/>
      <c r="P15" s="86">
        <f t="shared" si="0"/>
        <v>0.5</v>
      </c>
      <c r="Q15" s="86">
        <f t="shared" si="1"/>
        <v>0.5</v>
      </c>
      <c r="R15" s="86">
        <f t="shared" si="2"/>
        <v>0.5</v>
      </c>
      <c r="S15" s="139">
        <f t="shared" si="3"/>
        <v>0</v>
      </c>
      <c r="T15" s="84" t="s">
        <v>160</v>
      </c>
      <c r="U15" s="86">
        <f t="shared" si="4"/>
        <v>0.5</v>
      </c>
      <c r="V15" s="86">
        <f t="shared" si="5"/>
        <v>0</v>
      </c>
      <c r="W15" s="63"/>
      <c r="X15" s="85"/>
    </row>
    <row r="16" spans="2:24" s="50" customFormat="1" ht="21" customHeight="1" x14ac:dyDescent="0.15">
      <c r="B16" s="137">
        <v>10</v>
      </c>
      <c r="C16" s="150" t="s">
        <v>289</v>
      </c>
      <c r="D16" s="149" t="s">
        <v>290</v>
      </c>
      <c r="E16" s="170" t="s">
        <v>116</v>
      </c>
      <c r="F16" s="150" t="s">
        <v>157</v>
      </c>
      <c r="G16" s="142" t="s">
        <v>277</v>
      </c>
      <c r="H16" s="142" t="s">
        <v>161</v>
      </c>
      <c r="I16" s="142">
        <v>0</v>
      </c>
      <c r="J16" s="142" t="s">
        <v>159</v>
      </c>
      <c r="K16" s="138">
        <v>1</v>
      </c>
      <c r="L16" s="138">
        <v>1.5</v>
      </c>
      <c r="M16" s="138">
        <v>1.5</v>
      </c>
      <c r="N16" s="138"/>
      <c r="O16" s="71"/>
      <c r="P16" s="86">
        <f t="shared" si="0"/>
        <v>1</v>
      </c>
      <c r="Q16" s="86">
        <f t="shared" si="1"/>
        <v>1.3333333333333333</v>
      </c>
      <c r="R16" s="86">
        <f t="shared" si="2"/>
        <v>1.5</v>
      </c>
      <c r="S16" s="139">
        <f t="shared" si="3"/>
        <v>0.24999999999999994</v>
      </c>
      <c r="T16" s="84" t="s">
        <v>160</v>
      </c>
      <c r="U16" s="86">
        <f t="shared" si="4"/>
        <v>1.3333333333333333</v>
      </c>
      <c r="V16" s="86">
        <f t="shared" si="5"/>
        <v>0</v>
      </c>
      <c r="W16" s="63"/>
      <c r="X16" s="85"/>
    </row>
    <row r="17" spans="2:24" s="50" customFormat="1" ht="21" customHeight="1" x14ac:dyDescent="0.15">
      <c r="B17" s="137">
        <v>11</v>
      </c>
      <c r="C17" s="150" t="s">
        <v>291</v>
      </c>
      <c r="D17" s="149" t="s">
        <v>292</v>
      </c>
      <c r="E17" s="170" t="s">
        <v>116</v>
      </c>
      <c r="F17" s="150" t="s">
        <v>157</v>
      </c>
      <c r="G17" s="142" t="s">
        <v>277</v>
      </c>
      <c r="H17" s="142" t="s">
        <v>161</v>
      </c>
      <c r="I17" s="142">
        <v>0</v>
      </c>
      <c r="J17" s="142" t="s">
        <v>159</v>
      </c>
      <c r="K17" s="138">
        <v>2</v>
      </c>
      <c r="L17" s="138">
        <v>3</v>
      </c>
      <c r="M17" s="138">
        <v>2</v>
      </c>
      <c r="N17" s="138"/>
      <c r="O17" s="71"/>
      <c r="P17" s="86">
        <f t="shared" si="0"/>
        <v>2</v>
      </c>
      <c r="Q17" s="86">
        <f t="shared" si="1"/>
        <v>2.3333333333333335</v>
      </c>
      <c r="R17" s="86">
        <f t="shared" si="2"/>
        <v>3</v>
      </c>
      <c r="S17" s="139">
        <f t="shared" si="3"/>
        <v>0.28571428571428564</v>
      </c>
      <c r="T17" s="84" t="s">
        <v>160</v>
      </c>
      <c r="U17" s="86">
        <f t="shared" si="4"/>
        <v>2.3333333333333335</v>
      </c>
      <c r="V17" s="86">
        <f t="shared" si="5"/>
        <v>0</v>
      </c>
      <c r="W17" s="63"/>
      <c r="X17" s="85"/>
    </row>
    <row r="18" spans="2:24" s="50" customFormat="1" ht="21" customHeight="1" x14ac:dyDescent="0.15">
      <c r="B18" s="137">
        <v>12</v>
      </c>
      <c r="C18" s="150" t="s">
        <v>293</v>
      </c>
      <c r="D18" s="149" t="s">
        <v>294</v>
      </c>
      <c r="E18" s="170" t="s">
        <v>116</v>
      </c>
      <c r="F18" s="150" t="s">
        <v>157</v>
      </c>
      <c r="G18" s="142" t="s">
        <v>277</v>
      </c>
      <c r="H18" s="142" t="s">
        <v>161</v>
      </c>
      <c r="I18" s="142">
        <v>0</v>
      </c>
      <c r="J18" s="142" t="s">
        <v>159</v>
      </c>
      <c r="K18" s="138">
        <v>1</v>
      </c>
      <c r="L18" s="138">
        <v>1</v>
      </c>
      <c r="M18" s="138">
        <v>1</v>
      </c>
      <c r="N18" s="138"/>
      <c r="O18" s="71"/>
      <c r="P18" s="86">
        <f t="shared" si="0"/>
        <v>1</v>
      </c>
      <c r="Q18" s="86">
        <f t="shared" si="1"/>
        <v>1</v>
      </c>
      <c r="R18" s="86">
        <f t="shared" si="2"/>
        <v>1</v>
      </c>
      <c r="S18" s="139">
        <f t="shared" si="3"/>
        <v>0</v>
      </c>
      <c r="T18" s="84" t="s">
        <v>160</v>
      </c>
      <c r="U18" s="86">
        <f t="shared" si="4"/>
        <v>1</v>
      </c>
      <c r="V18" s="86">
        <f t="shared" si="5"/>
        <v>0</v>
      </c>
      <c r="W18" s="63"/>
      <c r="X18" s="85"/>
    </row>
    <row r="19" spans="2:24" s="50" customFormat="1" ht="21" customHeight="1" x14ac:dyDescent="0.15">
      <c r="B19" s="137">
        <v>13</v>
      </c>
      <c r="C19" s="219" t="s">
        <v>295</v>
      </c>
      <c r="D19" s="149" t="s">
        <v>296</v>
      </c>
      <c r="E19" s="170" t="s">
        <v>116</v>
      </c>
      <c r="F19" s="150" t="s">
        <v>157</v>
      </c>
      <c r="G19" s="142" t="s">
        <v>277</v>
      </c>
      <c r="H19" s="142" t="s">
        <v>161</v>
      </c>
      <c r="I19" s="142">
        <v>0</v>
      </c>
      <c r="J19" s="142" t="s">
        <v>159</v>
      </c>
      <c r="K19" s="138">
        <v>1</v>
      </c>
      <c r="L19" s="138">
        <v>1.5</v>
      </c>
      <c r="M19" s="138">
        <v>1</v>
      </c>
      <c r="N19" s="138"/>
      <c r="O19" s="71"/>
      <c r="P19" s="86">
        <f t="shared" si="0"/>
        <v>1</v>
      </c>
      <c r="Q19" s="86">
        <f t="shared" si="1"/>
        <v>1.1666666666666667</v>
      </c>
      <c r="R19" s="86">
        <f t="shared" si="2"/>
        <v>1.5</v>
      </c>
      <c r="S19" s="139">
        <f t="shared" si="3"/>
        <v>0.28571428571428564</v>
      </c>
      <c r="T19" s="84" t="s">
        <v>160</v>
      </c>
      <c r="U19" s="86">
        <f t="shared" si="4"/>
        <v>1.1666666666666667</v>
      </c>
      <c r="V19" s="86">
        <f t="shared" si="5"/>
        <v>0</v>
      </c>
      <c r="W19" s="63"/>
      <c r="X19" s="85"/>
    </row>
    <row r="20" spans="2:24" s="50" customFormat="1" ht="21" customHeight="1" x14ac:dyDescent="0.15">
      <c r="B20" s="137">
        <v>14</v>
      </c>
      <c r="C20" s="219"/>
      <c r="D20" s="149" t="s">
        <v>297</v>
      </c>
      <c r="E20" s="170" t="s">
        <v>116</v>
      </c>
      <c r="F20" s="150" t="s">
        <v>157</v>
      </c>
      <c r="G20" s="142" t="s">
        <v>277</v>
      </c>
      <c r="H20" s="142" t="s">
        <v>161</v>
      </c>
      <c r="I20" s="142">
        <v>0</v>
      </c>
      <c r="J20" s="142" t="s">
        <v>159</v>
      </c>
      <c r="K20" s="138">
        <v>2</v>
      </c>
      <c r="L20" s="138">
        <v>3</v>
      </c>
      <c r="M20" s="138">
        <v>2</v>
      </c>
      <c r="N20" s="138"/>
      <c r="O20" s="71"/>
      <c r="P20" s="86">
        <f t="shared" si="0"/>
        <v>2</v>
      </c>
      <c r="Q20" s="86">
        <f t="shared" si="1"/>
        <v>2.3333333333333335</v>
      </c>
      <c r="R20" s="86">
        <f t="shared" si="2"/>
        <v>3</v>
      </c>
      <c r="S20" s="139">
        <f t="shared" si="3"/>
        <v>0.28571428571428564</v>
      </c>
      <c r="T20" s="84" t="s">
        <v>160</v>
      </c>
      <c r="U20" s="86">
        <f t="shared" si="4"/>
        <v>2.3333333333333335</v>
      </c>
      <c r="V20" s="86">
        <f t="shared" si="5"/>
        <v>0</v>
      </c>
      <c r="W20" s="63"/>
      <c r="X20" s="85"/>
    </row>
    <row r="21" spans="2:24" s="50" customFormat="1" ht="21" customHeight="1" x14ac:dyDescent="0.15">
      <c r="B21" s="137">
        <v>15</v>
      </c>
      <c r="C21" s="219"/>
      <c r="D21" s="149" t="s">
        <v>298</v>
      </c>
      <c r="E21" s="170" t="s">
        <v>116</v>
      </c>
      <c r="F21" s="150" t="s">
        <v>157</v>
      </c>
      <c r="G21" s="142" t="s">
        <v>277</v>
      </c>
      <c r="H21" s="142" t="s">
        <v>161</v>
      </c>
      <c r="I21" s="142">
        <v>0</v>
      </c>
      <c r="J21" s="142" t="s">
        <v>159</v>
      </c>
      <c r="K21" s="138">
        <v>3</v>
      </c>
      <c r="L21" s="138">
        <v>3</v>
      </c>
      <c r="M21" s="138">
        <v>2.5</v>
      </c>
      <c r="N21" s="138"/>
      <c r="O21" s="71"/>
      <c r="P21" s="86">
        <f t="shared" si="0"/>
        <v>2.5</v>
      </c>
      <c r="Q21" s="86">
        <f t="shared" si="1"/>
        <v>2.8333333333333335</v>
      </c>
      <c r="R21" s="86">
        <f t="shared" si="2"/>
        <v>3</v>
      </c>
      <c r="S21" s="139">
        <f t="shared" si="3"/>
        <v>0.11764705882352945</v>
      </c>
      <c r="T21" s="84" t="s">
        <v>160</v>
      </c>
      <c r="U21" s="86">
        <f t="shared" si="4"/>
        <v>2.8333333333333335</v>
      </c>
      <c r="V21" s="86">
        <f t="shared" si="5"/>
        <v>0</v>
      </c>
      <c r="W21" s="63"/>
      <c r="X21" s="85"/>
    </row>
    <row r="22" spans="2:24" s="50" customFormat="1" ht="21" customHeight="1" x14ac:dyDescent="0.15">
      <c r="B22" s="137">
        <v>16</v>
      </c>
      <c r="C22" s="219" t="s">
        <v>299</v>
      </c>
      <c r="D22" s="149" t="s">
        <v>300</v>
      </c>
      <c r="E22" s="170" t="s">
        <v>116</v>
      </c>
      <c r="F22" s="150" t="s">
        <v>157</v>
      </c>
      <c r="G22" s="142" t="s">
        <v>277</v>
      </c>
      <c r="H22" s="142" t="s">
        <v>161</v>
      </c>
      <c r="I22" s="142">
        <v>0</v>
      </c>
      <c r="J22" s="142" t="s">
        <v>159</v>
      </c>
      <c r="K22" s="138">
        <v>3</v>
      </c>
      <c r="L22" s="138">
        <v>3</v>
      </c>
      <c r="M22" s="138">
        <v>3</v>
      </c>
      <c r="N22" s="138"/>
      <c r="O22" s="71"/>
      <c r="P22" s="86">
        <f t="shared" si="0"/>
        <v>3</v>
      </c>
      <c r="Q22" s="86">
        <f t="shared" si="1"/>
        <v>3</v>
      </c>
      <c r="R22" s="86">
        <f t="shared" si="2"/>
        <v>3</v>
      </c>
      <c r="S22" s="139">
        <f t="shared" si="3"/>
        <v>0</v>
      </c>
      <c r="T22" s="84" t="s">
        <v>160</v>
      </c>
      <c r="U22" s="86">
        <f t="shared" si="4"/>
        <v>3</v>
      </c>
      <c r="V22" s="86">
        <f t="shared" si="5"/>
        <v>0</v>
      </c>
      <c r="W22" s="63"/>
      <c r="X22" s="85"/>
    </row>
    <row r="23" spans="2:24" s="50" customFormat="1" ht="21" customHeight="1" x14ac:dyDescent="0.15">
      <c r="B23" s="137">
        <v>17</v>
      </c>
      <c r="C23" s="219"/>
      <c r="D23" s="149" t="s">
        <v>301</v>
      </c>
      <c r="E23" s="170" t="s">
        <v>116</v>
      </c>
      <c r="F23" s="150" t="s">
        <v>157</v>
      </c>
      <c r="G23" s="142" t="s">
        <v>277</v>
      </c>
      <c r="H23" s="142" t="s">
        <v>161</v>
      </c>
      <c r="I23" s="142">
        <v>0</v>
      </c>
      <c r="J23" s="142" t="s">
        <v>159</v>
      </c>
      <c r="K23" s="138">
        <v>3</v>
      </c>
      <c r="L23" s="138">
        <v>3</v>
      </c>
      <c r="M23" s="138">
        <v>3</v>
      </c>
      <c r="N23" s="138"/>
      <c r="O23" s="71"/>
      <c r="P23" s="86">
        <f t="shared" si="0"/>
        <v>3</v>
      </c>
      <c r="Q23" s="86">
        <f t="shared" si="1"/>
        <v>3</v>
      </c>
      <c r="R23" s="86">
        <f t="shared" si="2"/>
        <v>3</v>
      </c>
      <c r="S23" s="139">
        <f t="shared" si="3"/>
        <v>0</v>
      </c>
      <c r="T23" s="84" t="s">
        <v>160</v>
      </c>
      <c r="U23" s="86">
        <f t="shared" si="4"/>
        <v>3</v>
      </c>
      <c r="V23" s="86">
        <f t="shared" si="5"/>
        <v>0</v>
      </c>
      <c r="W23" s="63"/>
      <c r="X23" s="85"/>
    </row>
    <row r="24" spans="2:24" s="50" customFormat="1" ht="21" customHeight="1" x14ac:dyDescent="0.15">
      <c r="B24" s="137">
        <v>18</v>
      </c>
      <c r="C24" s="219"/>
      <c r="D24" s="149" t="s">
        <v>302</v>
      </c>
      <c r="E24" s="170" t="s">
        <v>116</v>
      </c>
      <c r="F24" s="150" t="s">
        <v>157</v>
      </c>
      <c r="G24" s="142" t="s">
        <v>277</v>
      </c>
      <c r="H24" s="142" t="s">
        <v>161</v>
      </c>
      <c r="I24" s="142">
        <v>0</v>
      </c>
      <c r="J24" s="142" t="s">
        <v>159</v>
      </c>
      <c r="K24" s="138">
        <v>5</v>
      </c>
      <c r="L24" s="138">
        <v>4</v>
      </c>
      <c r="M24" s="138">
        <v>4</v>
      </c>
      <c r="N24" s="138"/>
      <c r="O24" s="71"/>
      <c r="P24" s="86">
        <f t="shared" si="0"/>
        <v>4</v>
      </c>
      <c r="Q24" s="86">
        <f t="shared" si="1"/>
        <v>4.333333333333333</v>
      </c>
      <c r="R24" s="86">
        <f t="shared" si="2"/>
        <v>5</v>
      </c>
      <c r="S24" s="139">
        <f t="shared" si="3"/>
        <v>0.15384615384615394</v>
      </c>
      <c r="T24" s="84" t="s">
        <v>160</v>
      </c>
      <c r="U24" s="86">
        <f t="shared" si="4"/>
        <v>4.333333333333333</v>
      </c>
      <c r="V24" s="86">
        <f t="shared" si="5"/>
        <v>0</v>
      </c>
      <c r="W24" s="63"/>
      <c r="X24" s="85"/>
    </row>
    <row r="25" spans="2:24" s="50" customFormat="1" ht="21" customHeight="1" x14ac:dyDescent="0.15">
      <c r="B25" s="137">
        <v>19</v>
      </c>
      <c r="C25" s="219" t="s">
        <v>303</v>
      </c>
      <c r="D25" s="149" t="s">
        <v>304</v>
      </c>
      <c r="E25" s="170" t="s">
        <v>116</v>
      </c>
      <c r="F25" s="150" t="s">
        <v>157</v>
      </c>
      <c r="G25" s="142" t="s">
        <v>277</v>
      </c>
      <c r="H25" s="142" t="s">
        <v>161</v>
      </c>
      <c r="I25" s="142">
        <v>0</v>
      </c>
      <c r="J25" s="142" t="s">
        <v>159</v>
      </c>
      <c r="K25" s="138">
        <v>1</v>
      </c>
      <c r="L25" s="138">
        <v>1</v>
      </c>
      <c r="M25" s="138">
        <v>1</v>
      </c>
      <c r="N25" s="138"/>
      <c r="O25" s="71"/>
      <c r="P25" s="86">
        <f t="shared" si="0"/>
        <v>1</v>
      </c>
      <c r="Q25" s="86">
        <f t="shared" si="1"/>
        <v>1</v>
      </c>
      <c r="R25" s="86">
        <f t="shared" si="2"/>
        <v>1</v>
      </c>
      <c r="S25" s="139">
        <f t="shared" si="3"/>
        <v>0</v>
      </c>
      <c r="T25" s="84" t="s">
        <v>160</v>
      </c>
      <c r="U25" s="86">
        <f t="shared" si="4"/>
        <v>1</v>
      </c>
      <c r="V25" s="86">
        <f t="shared" si="5"/>
        <v>0</v>
      </c>
      <c r="W25" s="63"/>
      <c r="X25" s="85"/>
    </row>
    <row r="26" spans="2:24" s="50" customFormat="1" ht="21" customHeight="1" x14ac:dyDescent="0.15">
      <c r="B26" s="137">
        <v>20</v>
      </c>
      <c r="C26" s="219"/>
      <c r="D26" s="149" t="s">
        <v>305</v>
      </c>
      <c r="E26" s="170" t="s">
        <v>116</v>
      </c>
      <c r="F26" s="150" t="s">
        <v>157</v>
      </c>
      <c r="G26" s="142" t="s">
        <v>277</v>
      </c>
      <c r="H26" s="142" t="s">
        <v>161</v>
      </c>
      <c r="I26" s="142">
        <v>0</v>
      </c>
      <c r="J26" s="142" t="s">
        <v>159</v>
      </c>
      <c r="K26" s="138">
        <v>2</v>
      </c>
      <c r="L26" s="138">
        <v>2</v>
      </c>
      <c r="M26" s="138">
        <v>2</v>
      </c>
      <c r="N26" s="138"/>
      <c r="O26" s="71"/>
      <c r="P26" s="86">
        <f t="shared" si="0"/>
        <v>2</v>
      </c>
      <c r="Q26" s="86">
        <f t="shared" si="1"/>
        <v>2</v>
      </c>
      <c r="R26" s="86">
        <f t="shared" si="2"/>
        <v>2</v>
      </c>
      <c r="S26" s="139">
        <f t="shared" si="3"/>
        <v>0</v>
      </c>
      <c r="T26" s="84" t="s">
        <v>160</v>
      </c>
      <c r="U26" s="86">
        <f t="shared" si="4"/>
        <v>2</v>
      </c>
      <c r="V26" s="86">
        <f t="shared" si="5"/>
        <v>0</v>
      </c>
      <c r="W26" s="63"/>
      <c r="X26" s="85"/>
    </row>
    <row r="27" spans="2:24" s="50" customFormat="1" ht="21" customHeight="1" x14ac:dyDescent="0.15">
      <c r="B27" s="137">
        <v>21</v>
      </c>
      <c r="C27" s="219"/>
      <c r="D27" s="149" t="s">
        <v>306</v>
      </c>
      <c r="E27" s="170" t="s">
        <v>116</v>
      </c>
      <c r="F27" s="150" t="s">
        <v>157</v>
      </c>
      <c r="G27" s="142" t="s">
        <v>277</v>
      </c>
      <c r="H27" s="142" t="s">
        <v>161</v>
      </c>
      <c r="I27" s="142">
        <v>0</v>
      </c>
      <c r="J27" s="142" t="s">
        <v>159</v>
      </c>
      <c r="K27" s="138">
        <v>1</v>
      </c>
      <c r="L27" s="138">
        <v>1.5</v>
      </c>
      <c r="M27" s="138">
        <v>1.5</v>
      </c>
      <c r="N27" s="138"/>
      <c r="O27" s="71"/>
      <c r="P27" s="86">
        <f t="shared" si="0"/>
        <v>1</v>
      </c>
      <c r="Q27" s="86">
        <f t="shared" si="1"/>
        <v>1.3333333333333333</v>
      </c>
      <c r="R27" s="86">
        <f t="shared" si="2"/>
        <v>1.5</v>
      </c>
      <c r="S27" s="139">
        <f t="shared" si="3"/>
        <v>0.24999999999999994</v>
      </c>
      <c r="T27" s="84" t="s">
        <v>160</v>
      </c>
      <c r="U27" s="86">
        <f t="shared" si="4"/>
        <v>1.3333333333333333</v>
      </c>
      <c r="V27" s="86">
        <f t="shared" si="5"/>
        <v>0</v>
      </c>
      <c r="W27" s="63"/>
      <c r="X27" s="85"/>
    </row>
    <row r="28" spans="2:24" s="50" customFormat="1" ht="21" customHeight="1" x14ac:dyDescent="0.15">
      <c r="B28" s="137">
        <v>22</v>
      </c>
      <c r="C28" s="219" t="s">
        <v>307</v>
      </c>
      <c r="D28" s="149" t="s">
        <v>308</v>
      </c>
      <c r="E28" s="170" t="s">
        <v>116</v>
      </c>
      <c r="F28" s="150" t="s">
        <v>157</v>
      </c>
      <c r="G28" s="142" t="s">
        <v>277</v>
      </c>
      <c r="H28" s="142" t="s">
        <v>161</v>
      </c>
      <c r="I28" s="142">
        <v>0</v>
      </c>
      <c r="J28" s="142" t="s">
        <v>159</v>
      </c>
      <c r="K28" s="138">
        <v>1</v>
      </c>
      <c r="L28" s="138">
        <v>1</v>
      </c>
      <c r="M28" s="138">
        <v>1</v>
      </c>
      <c r="N28" s="138"/>
      <c r="O28" s="71"/>
      <c r="P28" s="86">
        <f t="shared" si="0"/>
        <v>1</v>
      </c>
      <c r="Q28" s="86">
        <f t="shared" si="1"/>
        <v>1</v>
      </c>
      <c r="R28" s="86">
        <f t="shared" si="2"/>
        <v>1</v>
      </c>
      <c r="S28" s="139">
        <f t="shared" si="3"/>
        <v>0</v>
      </c>
      <c r="T28" s="84" t="s">
        <v>160</v>
      </c>
      <c r="U28" s="86">
        <f t="shared" si="4"/>
        <v>1</v>
      </c>
      <c r="V28" s="86">
        <f t="shared" si="5"/>
        <v>0</v>
      </c>
      <c r="W28" s="63"/>
      <c r="X28" s="85"/>
    </row>
    <row r="29" spans="2:24" s="50" customFormat="1" ht="21" customHeight="1" x14ac:dyDescent="0.15">
      <c r="B29" s="137">
        <v>23</v>
      </c>
      <c r="C29" s="219"/>
      <c r="D29" s="149" t="s">
        <v>309</v>
      </c>
      <c r="E29" s="170" t="s">
        <v>116</v>
      </c>
      <c r="F29" s="150" t="s">
        <v>157</v>
      </c>
      <c r="G29" s="142" t="s">
        <v>277</v>
      </c>
      <c r="H29" s="142" t="s">
        <v>161</v>
      </c>
      <c r="I29" s="142">
        <v>0</v>
      </c>
      <c r="J29" s="142" t="s">
        <v>159</v>
      </c>
      <c r="K29" s="138">
        <v>1</v>
      </c>
      <c r="L29" s="138">
        <v>1</v>
      </c>
      <c r="M29" s="138">
        <v>1</v>
      </c>
      <c r="N29" s="138"/>
      <c r="O29" s="71"/>
      <c r="P29" s="86">
        <f t="shared" si="0"/>
        <v>1</v>
      </c>
      <c r="Q29" s="86">
        <f t="shared" si="1"/>
        <v>1</v>
      </c>
      <c r="R29" s="86">
        <f t="shared" si="2"/>
        <v>1</v>
      </c>
      <c r="S29" s="139">
        <f t="shared" si="3"/>
        <v>0</v>
      </c>
      <c r="T29" s="84" t="s">
        <v>160</v>
      </c>
      <c r="U29" s="86">
        <f t="shared" si="4"/>
        <v>1</v>
      </c>
      <c r="V29" s="86">
        <f t="shared" si="5"/>
        <v>0</v>
      </c>
      <c r="W29" s="63"/>
      <c r="X29" s="85"/>
    </row>
    <row r="30" spans="2:24" s="50" customFormat="1" ht="21" customHeight="1" x14ac:dyDescent="0.15">
      <c r="B30" s="137">
        <v>24</v>
      </c>
      <c r="C30" s="219" t="s">
        <v>310</v>
      </c>
      <c r="D30" s="149" t="s">
        <v>311</v>
      </c>
      <c r="E30" s="170" t="s">
        <v>116</v>
      </c>
      <c r="F30" s="150" t="s">
        <v>157</v>
      </c>
      <c r="G30" s="142" t="s">
        <v>277</v>
      </c>
      <c r="H30" s="142" t="s">
        <v>161</v>
      </c>
      <c r="I30" s="142">
        <v>0</v>
      </c>
      <c r="J30" s="142" t="s">
        <v>159</v>
      </c>
      <c r="K30" s="138">
        <v>3</v>
      </c>
      <c r="L30" s="138">
        <v>3</v>
      </c>
      <c r="M30" s="138">
        <v>3</v>
      </c>
      <c r="N30" s="138">
        <v>3</v>
      </c>
      <c r="O30" s="71"/>
      <c r="P30" s="86">
        <f t="shared" si="0"/>
        <v>3</v>
      </c>
      <c r="Q30" s="86">
        <f t="shared" si="1"/>
        <v>3</v>
      </c>
      <c r="R30" s="86">
        <f t="shared" si="2"/>
        <v>3</v>
      </c>
      <c r="S30" s="139">
        <f t="shared" si="3"/>
        <v>0</v>
      </c>
      <c r="T30" s="84" t="s">
        <v>160</v>
      </c>
      <c r="U30" s="86">
        <f t="shared" si="4"/>
        <v>3</v>
      </c>
      <c r="V30" s="86">
        <f t="shared" si="5"/>
        <v>0</v>
      </c>
      <c r="W30" s="63"/>
      <c r="X30" s="85"/>
    </row>
    <row r="31" spans="2:24" s="50" customFormat="1" ht="21" customHeight="1" x14ac:dyDescent="0.15">
      <c r="B31" s="137">
        <v>25</v>
      </c>
      <c r="C31" s="219"/>
      <c r="D31" s="149" t="s">
        <v>312</v>
      </c>
      <c r="E31" s="170" t="s">
        <v>116</v>
      </c>
      <c r="F31" s="150" t="s">
        <v>157</v>
      </c>
      <c r="G31" s="142" t="s">
        <v>277</v>
      </c>
      <c r="H31" s="142" t="s">
        <v>161</v>
      </c>
      <c r="I31" s="142">
        <v>0</v>
      </c>
      <c r="J31" s="142" t="s">
        <v>159</v>
      </c>
      <c r="K31" s="138">
        <v>1</v>
      </c>
      <c r="L31" s="138">
        <v>1</v>
      </c>
      <c r="M31" s="138">
        <v>1</v>
      </c>
      <c r="N31" s="138">
        <v>1</v>
      </c>
      <c r="O31" s="71"/>
      <c r="P31" s="86">
        <f t="shared" si="0"/>
        <v>1</v>
      </c>
      <c r="Q31" s="86">
        <f t="shared" si="1"/>
        <v>1</v>
      </c>
      <c r="R31" s="86">
        <f t="shared" si="2"/>
        <v>1</v>
      </c>
      <c r="S31" s="139">
        <f t="shared" si="3"/>
        <v>0</v>
      </c>
      <c r="T31" s="84" t="s">
        <v>160</v>
      </c>
      <c r="U31" s="86">
        <f t="shared" si="4"/>
        <v>1</v>
      </c>
      <c r="V31" s="86">
        <f t="shared" si="5"/>
        <v>0</v>
      </c>
      <c r="W31" s="63"/>
      <c r="X31" s="85"/>
    </row>
    <row r="32" spans="2:24" s="50" customFormat="1" ht="21" customHeight="1" x14ac:dyDescent="0.15">
      <c r="B32" s="137">
        <v>26</v>
      </c>
      <c r="C32" s="219" t="s">
        <v>313</v>
      </c>
      <c r="D32" s="149" t="s">
        <v>314</v>
      </c>
      <c r="E32" s="170" t="s">
        <v>116</v>
      </c>
      <c r="F32" s="150" t="s">
        <v>157</v>
      </c>
      <c r="G32" s="142" t="s">
        <v>277</v>
      </c>
      <c r="H32" s="142" t="s">
        <v>161</v>
      </c>
      <c r="I32" s="142">
        <v>0</v>
      </c>
      <c r="J32" s="142" t="s">
        <v>159</v>
      </c>
      <c r="K32" s="138">
        <v>4</v>
      </c>
      <c r="L32" s="138">
        <v>4</v>
      </c>
      <c r="M32" s="138">
        <v>4</v>
      </c>
      <c r="N32" s="138">
        <v>4</v>
      </c>
      <c r="O32" s="71"/>
      <c r="P32" s="86">
        <f t="shared" si="0"/>
        <v>4</v>
      </c>
      <c r="Q32" s="86">
        <f t="shared" si="1"/>
        <v>4</v>
      </c>
      <c r="R32" s="86">
        <f t="shared" si="2"/>
        <v>4</v>
      </c>
      <c r="S32" s="139">
        <f t="shared" si="3"/>
        <v>0</v>
      </c>
      <c r="T32" s="84" t="s">
        <v>160</v>
      </c>
      <c r="U32" s="86">
        <f t="shared" si="4"/>
        <v>4</v>
      </c>
      <c r="V32" s="86">
        <f t="shared" si="5"/>
        <v>0</v>
      </c>
      <c r="W32" s="63"/>
      <c r="X32" s="85"/>
    </row>
    <row r="33" spans="2:24" s="50" customFormat="1" ht="21" customHeight="1" x14ac:dyDescent="0.15">
      <c r="B33" s="137">
        <v>27</v>
      </c>
      <c r="C33" s="219"/>
      <c r="D33" s="149" t="s">
        <v>315</v>
      </c>
      <c r="E33" s="170" t="s">
        <v>116</v>
      </c>
      <c r="F33" s="150" t="s">
        <v>157</v>
      </c>
      <c r="G33" s="142" t="s">
        <v>162</v>
      </c>
      <c r="H33" s="142" t="s">
        <v>161</v>
      </c>
      <c r="I33" s="142">
        <v>0</v>
      </c>
      <c r="J33" s="142" t="s">
        <v>159</v>
      </c>
      <c r="K33" s="140">
        <v>2</v>
      </c>
      <c r="L33" s="140">
        <v>2</v>
      </c>
      <c r="M33" s="140">
        <v>2</v>
      </c>
      <c r="N33" s="140">
        <v>2</v>
      </c>
      <c r="O33" s="71"/>
      <c r="P33" s="86">
        <f t="shared" si="0"/>
        <v>2</v>
      </c>
      <c r="Q33" s="86">
        <f t="shared" si="1"/>
        <v>2</v>
      </c>
      <c r="R33" s="86">
        <f t="shared" si="2"/>
        <v>2</v>
      </c>
      <c r="S33" s="139">
        <f t="shared" si="3"/>
        <v>0</v>
      </c>
      <c r="T33" s="84" t="s">
        <v>160</v>
      </c>
      <c r="U33" s="86">
        <f t="shared" si="4"/>
        <v>2</v>
      </c>
      <c r="V33" s="86">
        <f t="shared" si="5"/>
        <v>0</v>
      </c>
      <c r="W33" s="63"/>
      <c r="X33" s="85"/>
    </row>
    <row r="34" spans="2:24" s="50" customFormat="1" ht="21" customHeight="1" x14ac:dyDescent="0.15">
      <c r="B34" s="137">
        <v>28</v>
      </c>
      <c r="C34" s="219" t="s">
        <v>316</v>
      </c>
      <c r="D34" s="149" t="s">
        <v>317</v>
      </c>
      <c r="E34" s="170" t="s">
        <v>116</v>
      </c>
      <c r="F34" s="150" t="s">
        <v>157</v>
      </c>
      <c r="G34" s="142" t="s">
        <v>277</v>
      </c>
      <c r="H34" s="142" t="s">
        <v>161</v>
      </c>
      <c r="I34" s="142">
        <v>0</v>
      </c>
      <c r="J34" s="142" t="s">
        <v>159</v>
      </c>
      <c r="K34" s="140">
        <v>4</v>
      </c>
      <c r="L34" s="140">
        <v>4</v>
      </c>
      <c r="M34" s="140">
        <v>4</v>
      </c>
      <c r="N34" s="140">
        <v>4</v>
      </c>
      <c r="O34" s="71"/>
      <c r="P34" s="86">
        <f t="shared" si="0"/>
        <v>4</v>
      </c>
      <c r="Q34" s="86">
        <f t="shared" si="1"/>
        <v>4</v>
      </c>
      <c r="R34" s="86">
        <f t="shared" si="2"/>
        <v>4</v>
      </c>
      <c r="S34" s="139">
        <f t="shared" si="3"/>
        <v>0</v>
      </c>
      <c r="T34" s="84" t="s">
        <v>160</v>
      </c>
      <c r="U34" s="86">
        <f t="shared" si="4"/>
        <v>4</v>
      </c>
      <c r="V34" s="86">
        <f t="shared" si="5"/>
        <v>0</v>
      </c>
      <c r="W34" s="63"/>
      <c r="X34" s="85"/>
    </row>
    <row r="35" spans="2:24" s="50" customFormat="1" ht="21" customHeight="1" x14ac:dyDescent="0.15">
      <c r="B35" s="137">
        <v>29</v>
      </c>
      <c r="C35" s="219"/>
      <c r="D35" s="149" t="s">
        <v>315</v>
      </c>
      <c r="E35" s="170" t="s">
        <v>116</v>
      </c>
      <c r="F35" s="150" t="s">
        <v>157</v>
      </c>
      <c r="G35" s="142" t="s">
        <v>162</v>
      </c>
      <c r="H35" s="142" t="s">
        <v>161</v>
      </c>
      <c r="I35" s="142">
        <v>0</v>
      </c>
      <c r="J35" s="142" t="s">
        <v>159</v>
      </c>
      <c r="K35" s="140">
        <v>2</v>
      </c>
      <c r="L35" s="140">
        <v>2</v>
      </c>
      <c r="M35" s="140">
        <v>2</v>
      </c>
      <c r="N35" s="140">
        <v>2</v>
      </c>
      <c r="O35" s="71"/>
      <c r="P35" s="86">
        <f t="shared" si="0"/>
        <v>2</v>
      </c>
      <c r="Q35" s="86">
        <f t="shared" si="1"/>
        <v>2</v>
      </c>
      <c r="R35" s="86">
        <f t="shared" si="2"/>
        <v>2</v>
      </c>
      <c r="S35" s="139">
        <f t="shared" si="3"/>
        <v>0</v>
      </c>
      <c r="T35" s="84" t="s">
        <v>160</v>
      </c>
      <c r="U35" s="86">
        <f t="shared" si="4"/>
        <v>2</v>
      </c>
      <c r="V35" s="86">
        <f t="shared" si="5"/>
        <v>0</v>
      </c>
      <c r="W35" s="63"/>
      <c r="X35" s="85"/>
    </row>
    <row r="36" spans="2:24" s="50" customFormat="1" ht="21" customHeight="1" x14ac:dyDescent="0.15">
      <c r="B36" s="137">
        <v>30</v>
      </c>
      <c r="C36" s="219" t="s">
        <v>318</v>
      </c>
      <c r="D36" s="149" t="s">
        <v>319</v>
      </c>
      <c r="E36" s="170" t="s">
        <v>116</v>
      </c>
      <c r="F36" s="150" t="s">
        <v>157</v>
      </c>
      <c r="G36" s="142" t="s">
        <v>277</v>
      </c>
      <c r="H36" s="142" t="s">
        <v>161</v>
      </c>
      <c r="I36" s="142">
        <v>0</v>
      </c>
      <c r="J36" s="142" t="s">
        <v>159</v>
      </c>
      <c r="K36" s="140">
        <v>4</v>
      </c>
      <c r="L36" s="140">
        <v>4</v>
      </c>
      <c r="M36" s="140">
        <v>4</v>
      </c>
      <c r="N36" s="140">
        <v>4</v>
      </c>
      <c r="O36" s="71"/>
      <c r="P36" s="86">
        <f t="shared" si="0"/>
        <v>4</v>
      </c>
      <c r="Q36" s="86">
        <f t="shared" si="1"/>
        <v>4</v>
      </c>
      <c r="R36" s="86">
        <f t="shared" si="2"/>
        <v>4</v>
      </c>
      <c r="S36" s="139">
        <f t="shared" si="3"/>
        <v>0</v>
      </c>
      <c r="T36" s="84" t="s">
        <v>160</v>
      </c>
      <c r="U36" s="86">
        <f t="shared" si="4"/>
        <v>4</v>
      </c>
      <c r="V36" s="86">
        <f t="shared" si="5"/>
        <v>0</v>
      </c>
      <c r="W36" s="63"/>
      <c r="X36" s="85"/>
    </row>
    <row r="37" spans="2:24" s="50" customFormat="1" ht="21" customHeight="1" x14ac:dyDescent="0.15">
      <c r="B37" s="137">
        <v>31</v>
      </c>
      <c r="C37" s="219"/>
      <c r="D37" s="149" t="s">
        <v>315</v>
      </c>
      <c r="E37" s="170" t="s">
        <v>116</v>
      </c>
      <c r="F37" s="150" t="s">
        <v>157</v>
      </c>
      <c r="G37" s="142" t="s">
        <v>162</v>
      </c>
      <c r="H37" s="142" t="s">
        <v>161</v>
      </c>
      <c r="I37" s="142">
        <v>0</v>
      </c>
      <c r="J37" s="142" t="s">
        <v>159</v>
      </c>
      <c r="K37" s="140">
        <v>2</v>
      </c>
      <c r="L37" s="140">
        <v>2</v>
      </c>
      <c r="M37" s="140">
        <v>2</v>
      </c>
      <c r="N37" s="140">
        <v>2</v>
      </c>
      <c r="O37" s="71"/>
      <c r="P37" s="86">
        <f t="shared" si="0"/>
        <v>2</v>
      </c>
      <c r="Q37" s="86">
        <f t="shared" si="1"/>
        <v>2</v>
      </c>
      <c r="R37" s="86">
        <f t="shared" si="2"/>
        <v>2</v>
      </c>
      <c r="S37" s="139">
        <f t="shared" si="3"/>
        <v>0</v>
      </c>
      <c r="T37" s="84" t="s">
        <v>160</v>
      </c>
      <c r="U37" s="86">
        <f t="shared" si="4"/>
        <v>2</v>
      </c>
      <c r="V37" s="86">
        <f t="shared" si="5"/>
        <v>0</v>
      </c>
      <c r="W37" s="63"/>
      <c r="X37" s="85"/>
    </row>
    <row r="38" spans="2:24" s="50" customFormat="1" ht="21" customHeight="1" x14ac:dyDescent="0.15">
      <c r="B38" s="137">
        <v>32</v>
      </c>
      <c r="C38" s="219" t="s">
        <v>320</v>
      </c>
      <c r="D38" s="149" t="s">
        <v>321</v>
      </c>
      <c r="E38" s="170" t="s">
        <v>116</v>
      </c>
      <c r="F38" s="150" t="s">
        <v>157</v>
      </c>
      <c r="G38" s="142" t="s">
        <v>277</v>
      </c>
      <c r="H38" s="142" t="s">
        <v>161</v>
      </c>
      <c r="I38" s="142">
        <v>0</v>
      </c>
      <c r="J38" s="142" t="s">
        <v>159</v>
      </c>
      <c r="K38" s="140">
        <v>4</v>
      </c>
      <c r="L38" s="140">
        <v>4</v>
      </c>
      <c r="M38" s="140">
        <v>4</v>
      </c>
      <c r="N38" s="140">
        <v>4</v>
      </c>
      <c r="O38" s="71"/>
      <c r="P38" s="86">
        <f t="shared" si="0"/>
        <v>4</v>
      </c>
      <c r="Q38" s="86">
        <f t="shared" si="1"/>
        <v>4</v>
      </c>
      <c r="R38" s="86">
        <f t="shared" si="2"/>
        <v>4</v>
      </c>
      <c r="S38" s="139">
        <f t="shared" si="3"/>
        <v>0</v>
      </c>
      <c r="T38" s="84" t="s">
        <v>160</v>
      </c>
      <c r="U38" s="86">
        <f t="shared" si="4"/>
        <v>4</v>
      </c>
      <c r="V38" s="86">
        <f t="shared" si="5"/>
        <v>0</v>
      </c>
      <c r="W38" s="63"/>
      <c r="X38" s="85"/>
    </row>
    <row r="39" spans="2:24" s="50" customFormat="1" ht="21" customHeight="1" x14ac:dyDescent="0.15">
      <c r="B39" s="137">
        <v>33</v>
      </c>
      <c r="C39" s="219"/>
      <c r="D39" s="149" t="s">
        <v>315</v>
      </c>
      <c r="E39" s="170" t="s">
        <v>116</v>
      </c>
      <c r="F39" s="150" t="s">
        <v>157</v>
      </c>
      <c r="G39" s="142" t="s">
        <v>162</v>
      </c>
      <c r="H39" s="142" t="s">
        <v>161</v>
      </c>
      <c r="I39" s="142">
        <v>0</v>
      </c>
      <c r="J39" s="142" t="s">
        <v>159</v>
      </c>
      <c r="K39" s="140">
        <v>2</v>
      </c>
      <c r="L39" s="140">
        <v>2</v>
      </c>
      <c r="M39" s="140">
        <v>2</v>
      </c>
      <c r="N39" s="140">
        <v>2</v>
      </c>
      <c r="O39" s="71"/>
      <c r="P39" s="86">
        <f t="shared" si="0"/>
        <v>2</v>
      </c>
      <c r="Q39" s="86">
        <f t="shared" si="1"/>
        <v>2</v>
      </c>
      <c r="R39" s="86">
        <f t="shared" si="2"/>
        <v>2</v>
      </c>
      <c r="S39" s="139">
        <f t="shared" si="3"/>
        <v>0</v>
      </c>
      <c r="T39" s="84" t="s">
        <v>160</v>
      </c>
      <c r="U39" s="86">
        <f t="shared" si="4"/>
        <v>2</v>
      </c>
      <c r="V39" s="86">
        <f t="shared" si="5"/>
        <v>0</v>
      </c>
      <c r="W39" s="63"/>
      <c r="X39" s="85"/>
    </row>
    <row r="40" spans="2:24" s="50" customFormat="1" ht="21" customHeight="1" x14ac:dyDescent="0.15">
      <c r="B40" s="137">
        <v>34</v>
      </c>
      <c r="C40" s="219" t="s">
        <v>322</v>
      </c>
      <c r="D40" s="149" t="s">
        <v>323</v>
      </c>
      <c r="E40" s="170" t="s">
        <v>116</v>
      </c>
      <c r="F40" s="150" t="s">
        <v>157</v>
      </c>
      <c r="G40" s="142" t="s">
        <v>277</v>
      </c>
      <c r="H40" s="142" t="s">
        <v>161</v>
      </c>
      <c r="I40" s="142">
        <v>0</v>
      </c>
      <c r="J40" s="142" t="s">
        <v>159</v>
      </c>
      <c r="K40" s="140">
        <v>2.5</v>
      </c>
      <c r="L40" s="140">
        <v>2.5</v>
      </c>
      <c r="M40" s="140">
        <v>2.5</v>
      </c>
      <c r="N40" s="140">
        <v>2.5</v>
      </c>
      <c r="O40" s="71"/>
      <c r="P40" s="86">
        <f t="shared" si="0"/>
        <v>2.5</v>
      </c>
      <c r="Q40" s="86">
        <f t="shared" si="1"/>
        <v>2.5</v>
      </c>
      <c r="R40" s="86">
        <f t="shared" si="2"/>
        <v>2.5</v>
      </c>
      <c r="S40" s="139">
        <f t="shared" si="3"/>
        <v>0</v>
      </c>
      <c r="T40" s="84" t="s">
        <v>160</v>
      </c>
      <c r="U40" s="86">
        <f t="shared" si="4"/>
        <v>2.5</v>
      </c>
      <c r="V40" s="86">
        <f t="shared" si="5"/>
        <v>0</v>
      </c>
      <c r="W40" s="63"/>
      <c r="X40" s="85"/>
    </row>
    <row r="41" spans="2:24" s="51" customFormat="1" ht="21" customHeight="1" x14ac:dyDescent="0.15">
      <c r="B41" s="137">
        <v>35</v>
      </c>
      <c r="C41" s="219"/>
      <c r="D41" s="149" t="s">
        <v>324</v>
      </c>
      <c r="E41" s="170" t="s">
        <v>116</v>
      </c>
      <c r="F41" s="150" t="s">
        <v>157</v>
      </c>
      <c r="G41" s="142" t="s">
        <v>277</v>
      </c>
      <c r="H41" s="142" t="s">
        <v>161</v>
      </c>
      <c r="I41" s="142">
        <v>0</v>
      </c>
      <c r="J41" s="142" t="s">
        <v>159</v>
      </c>
      <c r="K41" s="140">
        <v>3</v>
      </c>
      <c r="L41" s="140">
        <v>3</v>
      </c>
      <c r="M41" s="140">
        <v>3</v>
      </c>
      <c r="N41" s="140">
        <v>3</v>
      </c>
      <c r="O41" s="71"/>
      <c r="P41" s="86">
        <f t="shared" si="0"/>
        <v>3</v>
      </c>
      <c r="Q41" s="86">
        <f t="shared" si="1"/>
        <v>3</v>
      </c>
      <c r="R41" s="86">
        <f t="shared" si="2"/>
        <v>3</v>
      </c>
      <c r="S41" s="139">
        <f t="shared" si="3"/>
        <v>0</v>
      </c>
      <c r="T41" s="84" t="s">
        <v>160</v>
      </c>
      <c r="U41" s="86">
        <f t="shared" si="4"/>
        <v>3</v>
      </c>
      <c r="V41" s="86">
        <f t="shared" si="5"/>
        <v>0</v>
      </c>
      <c r="W41" s="63"/>
      <c r="X41" s="85"/>
    </row>
    <row r="42" spans="2:24" s="51" customFormat="1" ht="21" customHeight="1" x14ac:dyDescent="0.15">
      <c r="B42" s="137">
        <v>36</v>
      </c>
      <c r="C42" s="219"/>
      <c r="D42" s="149" t="s">
        <v>325</v>
      </c>
      <c r="E42" s="170" t="s">
        <v>116</v>
      </c>
      <c r="F42" s="150" t="s">
        <v>157</v>
      </c>
      <c r="G42" s="142" t="s">
        <v>277</v>
      </c>
      <c r="H42" s="142" t="s">
        <v>161</v>
      </c>
      <c r="I42" s="142">
        <v>0</v>
      </c>
      <c r="J42" s="142" t="s">
        <v>159</v>
      </c>
      <c r="K42" s="140">
        <v>3</v>
      </c>
      <c r="L42" s="140">
        <v>3</v>
      </c>
      <c r="M42" s="140">
        <v>3</v>
      </c>
      <c r="N42" s="140">
        <v>3</v>
      </c>
      <c r="O42" s="71"/>
      <c r="P42" s="86">
        <f t="shared" si="0"/>
        <v>3</v>
      </c>
      <c r="Q42" s="86">
        <f t="shared" si="1"/>
        <v>3</v>
      </c>
      <c r="R42" s="86">
        <f t="shared" si="2"/>
        <v>3</v>
      </c>
      <c r="S42" s="139">
        <f t="shared" si="3"/>
        <v>0</v>
      </c>
      <c r="T42" s="84" t="s">
        <v>160</v>
      </c>
      <c r="U42" s="86">
        <f t="shared" si="4"/>
        <v>3</v>
      </c>
      <c r="V42" s="86">
        <f t="shared" si="5"/>
        <v>0</v>
      </c>
      <c r="W42" s="63"/>
      <c r="X42" s="85"/>
    </row>
    <row r="43" spans="2:24" s="51" customFormat="1" ht="21" customHeight="1" x14ac:dyDescent="0.15">
      <c r="B43" s="137">
        <v>37</v>
      </c>
      <c r="C43" s="219"/>
      <c r="D43" s="149" t="s">
        <v>326</v>
      </c>
      <c r="E43" s="170" t="s">
        <v>116</v>
      </c>
      <c r="F43" s="150" t="s">
        <v>157</v>
      </c>
      <c r="G43" s="142" t="s">
        <v>277</v>
      </c>
      <c r="H43" s="142" t="s">
        <v>161</v>
      </c>
      <c r="I43" s="142">
        <v>0</v>
      </c>
      <c r="J43" s="142" t="s">
        <v>159</v>
      </c>
      <c r="K43" s="140">
        <v>2</v>
      </c>
      <c r="L43" s="140">
        <v>2</v>
      </c>
      <c r="M43" s="140">
        <v>2</v>
      </c>
      <c r="N43" s="140">
        <v>2</v>
      </c>
      <c r="O43" s="71"/>
      <c r="P43" s="86">
        <f t="shared" si="0"/>
        <v>2</v>
      </c>
      <c r="Q43" s="86">
        <f t="shared" si="1"/>
        <v>2</v>
      </c>
      <c r="R43" s="86">
        <f t="shared" si="2"/>
        <v>2</v>
      </c>
      <c r="S43" s="139">
        <f t="shared" si="3"/>
        <v>0</v>
      </c>
      <c r="T43" s="84" t="s">
        <v>160</v>
      </c>
      <c r="U43" s="86">
        <f t="shared" si="4"/>
        <v>2</v>
      </c>
      <c r="V43" s="86">
        <f t="shared" si="5"/>
        <v>0</v>
      </c>
      <c r="W43" s="63"/>
      <c r="X43" s="85"/>
    </row>
    <row r="44" spans="2:24" s="51" customFormat="1" ht="21" customHeight="1" x14ac:dyDescent="0.15">
      <c r="B44" s="137">
        <v>38</v>
      </c>
      <c r="C44" s="219"/>
      <c r="D44" s="149" t="s">
        <v>327</v>
      </c>
      <c r="E44" s="170" t="s">
        <v>116</v>
      </c>
      <c r="F44" s="150" t="s">
        <v>157</v>
      </c>
      <c r="G44" s="142" t="s">
        <v>162</v>
      </c>
      <c r="H44" s="142" t="s">
        <v>161</v>
      </c>
      <c r="I44" s="142">
        <v>0</v>
      </c>
      <c r="J44" s="142" t="s">
        <v>159</v>
      </c>
      <c r="K44" s="140">
        <v>5</v>
      </c>
      <c r="L44" s="140">
        <v>5</v>
      </c>
      <c r="M44" s="140">
        <v>5</v>
      </c>
      <c r="N44" s="140">
        <v>5</v>
      </c>
      <c r="O44" s="71"/>
      <c r="P44" s="86">
        <f t="shared" si="0"/>
        <v>5</v>
      </c>
      <c r="Q44" s="86">
        <f t="shared" si="1"/>
        <v>5</v>
      </c>
      <c r="R44" s="86">
        <f t="shared" si="2"/>
        <v>5</v>
      </c>
      <c r="S44" s="139">
        <f t="shared" si="3"/>
        <v>0</v>
      </c>
      <c r="T44" s="84" t="s">
        <v>160</v>
      </c>
      <c r="U44" s="86">
        <f t="shared" si="4"/>
        <v>5</v>
      </c>
      <c r="V44" s="86">
        <f t="shared" si="5"/>
        <v>0</v>
      </c>
      <c r="W44" s="63"/>
      <c r="X44" s="85"/>
    </row>
    <row r="45" spans="2:24" s="51" customFormat="1" ht="21" customHeight="1" x14ac:dyDescent="0.15">
      <c r="B45" s="137">
        <v>39</v>
      </c>
      <c r="C45" s="219"/>
      <c r="D45" s="149" t="s">
        <v>328</v>
      </c>
      <c r="E45" s="170" t="s">
        <v>116</v>
      </c>
      <c r="F45" s="150" t="s">
        <v>157</v>
      </c>
      <c r="G45" s="142" t="s">
        <v>162</v>
      </c>
      <c r="H45" s="142" t="s">
        <v>161</v>
      </c>
      <c r="I45" s="142">
        <v>0</v>
      </c>
      <c r="J45" s="142" t="s">
        <v>159</v>
      </c>
      <c r="K45" s="140">
        <v>8</v>
      </c>
      <c r="L45" s="140">
        <v>8</v>
      </c>
      <c r="M45" s="140">
        <v>8</v>
      </c>
      <c r="N45" s="140">
        <v>8</v>
      </c>
      <c r="O45" s="71"/>
      <c r="P45" s="86">
        <f t="shared" si="0"/>
        <v>8</v>
      </c>
      <c r="Q45" s="86">
        <f t="shared" si="1"/>
        <v>8</v>
      </c>
      <c r="R45" s="86">
        <f t="shared" si="2"/>
        <v>8</v>
      </c>
      <c r="S45" s="139">
        <f t="shared" si="3"/>
        <v>0</v>
      </c>
      <c r="T45" s="84" t="s">
        <v>160</v>
      </c>
      <c r="U45" s="86">
        <f t="shared" si="4"/>
        <v>8</v>
      </c>
      <c r="V45" s="86">
        <f t="shared" si="5"/>
        <v>0</v>
      </c>
      <c r="W45" s="63"/>
      <c r="X45" s="85"/>
    </row>
    <row r="46" spans="2:24" s="51" customFormat="1" ht="21" customHeight="1" x14ac:dyDescent="0.15">
      <c r="B46" s="137">
        <v>40</v>
      </c>
      <c r="C46" s="219"/>
      <c r="D46" s="149" t="s">
        <v>329</v>
      </c>
      <c r="E46" s="170" t="s">
        <v>116</v>
      </c>
      <c r="F46" s="150" t="s">
        <v>157</v>
      </c>
      <c r="G46" s="142" t="s">
        <v>162</v>
      </c>
      <c r="H46" s="142" t="s">
        <v>161</v>
      </c>
      <c r="I46" s="142">
        <v>0</v>
      </c>
      <c r="J46" s="142" t="s">
        <v>159</v>
      </c>
      <c r="K46" s="140">
        <v>7</v>
      </c>
      <c r="L46" s="140">
        <v>7</v>
      </c>
      <c r="M46" s="140">
        <v>7</v>
      </c>
      <c r="N46" s="140">
        <v>7</v>
      </c>
      <c r="O46" s="71"/>
      <c r="P46" s="86">
        <f t="shared" si="0"/>
        <v>7</v>
      </c>
      <c r="Q46" s="86">
        <f t="shared" si="1"/>
        <v>7</v>
      </c>
      <c r="R46" s="86">
        <f t="shared" si="2"/>
        <v>7</v>
      </c>
      <c r="S46" s="139">
        <f t="shared" si="3"/>
        <v>0</v>
      </c>
      <c r="T46" s="84" t="s">
        <v>160</v>
      </c>
      <c r="U46" s="86">
        <f t="shared" si="4"/>
        <v>7</v>
      </c>
      <c r="V46" s="86">
        <f t="shared" si="5"/>
        <v>0</v>
      </c>
      <c r="W46" s="63"/>
      <c r="X46" s="85"/>
    </row>
    <row r="47" spans="2:24" s="51" customFormat="1" ht="21" customHeight="1" x14ac:dyDescent="0.15">
      <c r="B47" s="137">
        <v>41</v>
      </c>
      <c r="C47" s="219"/>
      <c r="D47" s="149" t="s">
        <v>330</v>
      </c>
      <c r="E47" s="170" t="s">
        <v>116</v>
      </c>
      <c r="F47" s="150" t="s">
        <v>157</v>
      </c>
      <c r="G47" s="142" t="s">
        <v>162</v>
      </c>
      <c r="H47" s="142" t="s">
        <v>161</v>
      </c>
      <c r="I47" s="142">
        <v>0</v>
      </c>
      <c r="J47" s="142" t="s">
        <v>159</v>
      </c>
      <c r="K47" s="140">
        <v>10</v>
      </c>
      <c r="L47" s="140">
        <v>10</v>
      </c>
      <c r="M47" s="140">
        <v>10</v>
      </c>
      <c r="N47" s="140">
        <v>10</v>
      </c>
      <c r="O47" s="71"/>
      <c r="P47" s="86">
        <f t="shared" si="0"/>
        <v>10</v>
      </c>
      <c r="Q47" s="86">
        <f t="shared" si="1"/>
        <v>10</v>
      </c>
      <c r="R47" s="86">
        <f t="shared" si="2"/>
        <v>10</v>
      </c>
      <c r="S47" s="139">
        <f t="shared" si="3"/>
        <v>0</v>
      </c>
      <c r="T47" s="84" t="s">
        <v>160</v>
      </c>
      <c r="U47" s="86">
        <f t="shared" si="4"/>
        <v>10</v>
      </c>
      <c r="V47" s="86">
        <f t="shared" si="5"/>
        <v>0</v>
      </c>
      <c r="W47" s="63"/>
      <c r="X47" s="85"/>
    </row>
    <row r="48" spans="2:24" s="51" customFormat="1" ht="21" customHeight="1" x14ac:dyDescent="0.15">
      <c r="B48" s="137">
        <v>42</v>
      </c>
      <c r="C48" s="219"/>
      <c r="D48" s="149" t="s">
        <v>331</v>
      </c>
      <c r="E48" s="170" t="s">
        <v>116</v>
      </c>
      <c r="F48" s="150" t="s">
        <v>157</v>
      </c>
      <c r="G48" s="142" t="s">
        <v>162</v>
      </c>
      <c r="H48" s="142" t="s">
        <v>161</v>
      </c>
      <c r="I48" s="142">
        <v>0</v>
      </c>
      <c r="J48" s="142" t="s">
        <v>159</v>
      </c>
      <c r="K48" s="140">
        <v>1</v>
      </c>
      <c r="L48" s="140">
        <v>1</v>
      </c>
      <c r="M48" s="140">
        <v>1</v>
      </c>
      <c r="N48" s="140">
        <v>1</v>
      </c>
      <c r="O48" s="71"/>
      <c r="P48" s="86">
        <f t="shared" si="0"/>
        <v>1</v>
      </c>
      <c r="Q48" s="86">
        <f t="shared" si="1"/>
        <v>1</v>
      </c>
      <c r="R48" s="86">
        <f t="shared" si="2"/>
        <v>1</v>
      </c>
      <c r="S48" s="139">
        <f t="shared" si="3"/>
        <v>0</v>
      </c>
      <c r="T48" s="84" t="s">
        <v>160</v>
      </c>
      <c r="U48" s="86">
        <f t="shared" si="4"/>
        <v>1</v>
      </c>
      <c r="V48" s="86">
        <f t="shared" si="5"/>
        <v>0</v>
      </c>
      <c r="W48" s="63"/>
      <c r="X48" s="85"/>
    </row>
    <row r="49" spans="2:24" s="51" customFormat="1" ht="21" customHeight="1" x14ac:dyDescent="0.15">
      <c r="B49" s="137">
        <v>43</v>
      </c>
      <c r="C49" s="219" t="s">
        <v>332</v>
      </c>
      <c r="D49" s="149" t="s">
        <v>333</v>
      </c>
      <c r="E49" s="170" t="s">
        <v>116</v>
      </c>
      <c r="F49" s="150" t="s">
        <v>157</v>
      </c>
      <c r="G49" s="142" t="s">
        <v>162</v>
      </c>
      <c r="H49" s="142" t="s">
        <v>161</v>
      </c>
      <c r="I49" s="142">
        <v>0</v>
      </c>
      <c r="J49" s="142" t="s">
        <v>159</v>
      </c>
      <c r="K49" s="140">
        <v>3</v>
      </c>
      <c r="L49" s="140">
        <v>3</v>
      </c>
      <c r="M49" s="140">
        <v>3</v>
      </c>
      <c r="N49" s="140">
        <v>3</v>
      </c>
      <c r="O49" s="71"/>
      <c r="P49" s="86">
        <f t="shared" si="0"/>
        <v>3</v>
      </c>
      <c r="Q49" s="86">
        <f t="shared" si="1"/>
        <v>3</v>
      </c>
      <c r="R49" s="86">
        <f t="shared" si="2"/>
        <v>3</v>
      </c>
      <c r="S49" s="139">
        <f t="shared" si="3"/>
        <v>0</v>
      </c>
      <c r="T49" s="84" t="s">
        <v>160</v>
      </c>
      <c r="U49" s="86">
        <f t="shared" si="4"/>
        <v>3</v>
      </c>
      <c r="V49" s="86">
        <f t="shared" si="5"/>
        <v>0</v>
      </c>
      <c r="W49" s="63"/>
      <c r="X49" s="85"/>
    </row>
    <row r="50" spans="2:24" s="51" customFormat="1" ht="21" customHeight="1" x14ac:dyDescent="0.15">
      <c r="B50" s="137">
        <v>44</v>
      </c>
      <c r="C50" s="219"/>
      <c r="D50" s="149" t="s">
        <v>334</v>
      </c>
      <c r="E50" s="170" t="s">
        <v>116</v>
      </c>
      <c r="F50" s="150" t="s">
        <v>157</v>
      </c>
      <c r="G50" s="142" t="s">
        <v>162</v>
      </c>
      <c r="H50" s="142" t="s">
        <v>161</v>
      </c>
      <c r="I50" s="142">
        <v>0</v>
      </c>
      <c r="J50" s="142" t="s">
        <v>159</v>
      </c>
      <c r="K50" s="140">
        <v>2</v>
      </c>
      <c r="L50" s="140">
        <v>2</v>
      </c>
      <c r="M50" s="140">
        <v>2</v>
      </c>
      <c r="N50" s="140">
        <v>2</v>
      </c>
      <c r="O50" s="71"/>
      <c r="P50" s="86">
        <f t="shared" si="0"/>
        <v>2</v>
      </c>
      <c r="Q50" s="86">
        <f t="shared" si="1"/>
        <v>2</v>
      </c>
      <c r="R50" s="86">
        <f t="shared" si="2"/>
        <v>2</v>
      </c>
      <c r="S50" s="139">
        <f t="shared" si="3"/>
        <v>0</v>
      </c>
      <c r="T50" s="84" t="s">
        <v>160</v>
      </c>
      <c r="U50" s="86">
        <f t="shared" si="4"/>
        <v>2</v>
      </c>
      <c r="V50" s="86">
        <f t="shared" si="5"/>
        <v>0</v>
      </c>
      <c r="W50" s="63"/>
      <c r="X50" s="85"/>
    </row>
    <row r="51" spans="2:24" s="51" customFormat="1" ht="21" customHeight="1" x14ac:dyDescent="0.15">
      <c r="B51" s="137">
        <v>45</v>
      </c>
      <c r="C51" s="171" t="s">
        <v>335</v>
      </c>
      <c r="D51" s="149" t="s">
        <v>336</v>
      </c>
      <c r="E51" s="170" t="s">
        <v>116</v>
      </c>
      <c r="F51" s="150" t="s">
        <v>157</v>
      </c>
      <c r="G51" s="142" t="s">
        <v>277</v>
      </c>
      <c r="H51" s="142" t="s">
        <v>161</v>
      </c>
      <c r="I51" s="142">
        <v>0</v>
      </c>
      <c r="J51" s="142" t="s">
        <v>159</v>
      </c>
      <c r="K51" s="140">
        <v>1</v>
      </c>
      <c r="L51" s="140">
        <v>1</v>
      </c>
      <c r="M51" s="140">
        <v>1</v>
      </c>
      <c r="N51" s="140">
        <v>1</v>
      </c>
      <c r="O51" s="71"/>
      <c r="P51" s="86">
        <f t="shared" si="0"/>
        <v>1</v>
      </c>
      <c r="Q51" s="86">
        <f t="shared" si="1"/>
        <v>1</v>
      </c>
      <c r="R51" s="86">
        <f t="shared" si="2"/>
        <v>1</v>
      </c>
      <c r="S51" s="139">
        <f t="shared" si="3"/>
        <v>0</v>
      </c>
      <c r="T51" s="84" t="s">
        <v>160</v>
      </c>
      <c r="U51" s="86">
        <f t="shared" si="4"/>
        <v>1</v>
      </c>
      <c r="V51" s="86">
        <f t="shared" si="5"/>
        <v>0</v>
      </c>
      <c r="W51" s="63"/>
      <c r="X51" s="85"/>
    </row>
    <row r="52" spans="2:24" s="51" customFormat="1" ht="21" customHeight="1" x14ac:dyDescent="0.15">
      <c r="B52" s="137">
        <v>46</v>
      </c>
      <c r="C52" s="218" t="s">
        <v>338</v>
      </c>
      <c r="D52" s="146" t="s">
        <v>339</v>
      </c>
      <c r="E52" s="147" t="s">
        <v>415</v>
      </c>
      <c r="F52" s="147" t="s">
        <v>157</v>
      </c>
      <c r="G52" s="141" t="s">
        <v>158</v>
      </c>
      <c r="H52" s="141" t="s">
        <v>161</v>
      </c>
      <c r="I52" s="141">
        <v>0</v>
      </c>
      <c r="J52" s="141" t="s">
        <v>159</v>
      </c>
      <c r="K52" s="138">
        <v>2</v>
      </c>
      <c r="L52" s="138">
        <v>1.5</v>
      </c>
      <c r="M52" s="138">
        <v>1.5</v>
      </c>
      <c r="N52" s="138">
        <v>1.5</v>
      </c>
      <c r="O52" s="138">
        <v>2</v>
      </c>
      <c r="P52" s="86">
        <f t="shared" si="0"/>
        <v>1.5</v>
      </c>
      <c r="Q52" s="86">
        <f t="shared" si="1"/>
        <v>1.7</v>
      </c>
      <c r="R52" s="86">
        <f t="shared" si="2"/>
        <v>2</v>
      </c>
      <c r="S52" s="139">
        <f t="shared" si="3"/>
        <v>0.17647058823529416</v>
      </c>
      <c r="T52" s="84" t="s">
        <v>160</v>
      </c>
      <c r="U52" s="86">
        <f t="shared" si="4"/>
        <v>1.7</v>
      </c>
      <c r="V52" s="86">
        <f t="shared" si="5"/>
        <v>0</v>
      </c>
      <c r="W52" s="63"/>
      <c r="X52" s="85"/>
    </row>
    <row r="53" spans="2:24" s="51" customFormat="1" ht="21" customHeight="1" x14ac:dyDescent="0.15">
      <c r="B53" s="137">
        <v>47</v>
      </c>
      <c r="C53" s="218"/>
      <c r="D53" s="146" t="s">
        <v>340</v>
      </c>
      <c r="E53" s="147" t="s">
        <v>415</v>
      </c>
      <c r="F53" s="147" t="s">
        <v>157</v>
      </c>
      <c r="G53" s="141" t="s">
        <v>158</v>
      </c>
      <c r="H53" s="141" t="s">
        <v>161</v>
      </c>
      <c r="I53" s="141">
        <v>0</v>
      </c>
      <c r="J53" s="141" t="s">
        <v>159</v>
      </c>
      <c r="K53" s="138">
        <v>1.5</v>
      </c>
      <c r="L53" s="138">
        <v>1.5</v>
      </c>
      <c r="M53" s="138">
        <v>1.5</v>
      </c>
      <c r="N53" s="138">
        <v>1</v>
      </c>
      <c r="O53" s="138">
        <v>1.5</v>
      </c>
      <c r="P53" s="86">
        <f t="shared" si="0"/>
        <v>1</v>
      </c>
      <c r="Q53" s="86">
        <f t="shared" si="1"/>
        <v>1.4</v>
      </c>
      <c r="R53" s="86">
        <f t="shared" si="2"/>
        <v>1.5</v>
      </c>
      <c r="S53" s="139">
        <f t="shared" si="3"/>
        <v>0.28571428571428564</v>
      </c>
      <c r="T53" s="84" t="s">
        <v>160</v>
      </c>
      <c r="U53" s="86">
        <f t="shared" si="4"/>
        <v>1.4</v>
      </c>
      <c r="V53" s="86">
        <f t="shared" si="5"/>
        <v>0</v>
      </c>
      <c r="W53" s="63"/>
      <c r="X53" s="85"/>
    </row>
    <row r="54" spans="2:24" s="51" customFormat="1" ht="21" customHeight="1" x14ac:dyDescent="0.15">
      <c r="B54" s="137">
        <v>48</v>
      </c>
      <c r="C54" s="218"/>
      <c r="D54" s="146" t="s">
        <v>341</v>
      </c>
      <c r="E54" s="147" t="s">
        <v>415</v>
      </c>
      <c r="F54" s="147" t="s">
        <v>157</v>
      </c>
      <c r="G54" s="141" t="s">
        <v>158</v>
      </c>
      <c r="H54" s="141" t="s">
        <v>161</v>
      </c>
      <c r="I54" s="141">
        <v>0</v>
      </c>
      <c r="J54" s="141" t="s">
        <v>159</v>
      </c>
      <c r="K54" s="138">
        <v>1</v>
      </c>
      <c r="L54" s="138">
        <v>1</v>
      </c>
      <c r="M54" s="138">
        <v>1</v>
      </c>
      <c r="N54" s="138">
        <v>1</v>
      </c>
      <c r="O54" s="138">
        <v>1</v>
      </c>
      <c r="P54" s="86">
        <f t="shared" si="0"/>
        <v>1</v>
      </c>
      <c r="Q54" s="86">
        <f t="shared" si="1"/>
        <v>1</v>
      </c>
      <c r="R54" s="86">
        <f t="shared" si="2"/>
        <v>1</v>
      </c>
      <c r="S54" s="139">
        <f t="shared" si="3"/>
        <v>0</v>
      </c>
      <c r="T54" s="84" t="s">
        <v>160</v>
      </c>
      <c r="U54" s="86">
        <f t="shared" si="4"/>
        <v>1</v>
      </c>
      <c r="V54" s="86">
        <f t="shared" si="5"/>
        <v>0</v>
      </c>
      <c r="W54" s="63"/>
      <c r="X54" s="85"/>
    </row>
    <row r="55" spans="2:24" s="51" customFormat="1" ht="21" customHeight="1" x14ac:dyDescent="0.15">
      <c r="B55" s="137">
        <v>49</v>
      </c>
      <c r="C55" s="218" t="s">
        <v>342</v>
      </c>
      <c r="D55" s="146" t="s">
        <v>343</v>
      </c>
      <c r="E55" s="147" t="s">
        <v>415</v>
      </c>
      <c r="F55" s="147" t="s">
        <v>157</v>
      </c>
      <c r="G55" s="141" t="s">
        <v>158</v>
      </c>
      <c r="H55" s="141" t="s">
        <v>161</v>
      </c>
      <c r="I55" s="141">
        <v>0</v>
      </c>
      <c r="J55" s="141" t="s">
        <v>159</v>
      </c>
      <c r="K55" s="138">
        <v>1.5</v>
      </c>
      <c r="L55" s="138">
        <v>1</v>
      </c>
      <c r="M55" s="138">
        <v>1.5</v>
      </c>
      <c r="N55" s="138">
        <v>1</v>
      </c>
      <c r="O55" s="138">
        <v>1.5</v>
      </c>
      <c r="P55" s="86">
        <f t="shared" si="0"/>
        <v>1</v>
      </c>
      <c r="Q55" s="86">
        <f t="shared" si="1"/>
        <v>1.3</v>
      </c>
      <c r="R55" s="86">
        <f t="shared" si="2"/>
        <v>1.5</v>
      </c>
      <c r="S55" s="139">
        <f t="shared" si="3"/>
        <v>0.23076923076923078</v>
      </c>
      <c r="T55" s="84" t="s">
        <v>160</v>
      </c>
      <c r="U55" s="86">
        <f t="shared" si="4"/>
        <v>1.3</v>
      </c>
      <c r="V55" s="86">
        <f t="shared" si="5"/>
        <v>0</v>
      </c>
      <c r="W55" s="63"/>
      <c r="X55" s="85"/>
    </row>
    <row r="56" spans="2:24" s="51" customFormat="1" ht="21" customHeight="1" x14ac:dyDescent="0.15">
      <c r="B56" s="137">
        <v>50</v>
      </c>
      <c r="C56" s="218"/>
      <c r="D56" s="146" t="s">
        <v>344</v>
      </c>
      <c r="E56" s="147" t="s">
        <v>415</v>
      </c>
      <c r="F56" s="147" t="s">
        <v>157</v>
      </c>
      <c r="G56" s="141" t="s">
        <v>158</v>
      </c>
      <c r="H56" s="141" t="s">
        <v>161</v>
      </c>
      <c r="I56" s="141">
        <v>0</v>
      </c>
      <c r="J56" s="141" t="s">
        <v>159</v>
      </c>
      <c r="K56" s="138">
        <v>1.5</v>
      </c>
      <c r="L56" s="138">
        <v>1.5</v>
      </c>
      <c r="M56" s="138">
        <v>1.5</v>
      </c>
      <c r="N56" s="138">
        <v>1.5</v>
      </c>
      <c r="O56" s="138">
        <v>1.5</v>
      </c>
      <c r="P56" s="86">
        <f t="shared" si="0"/>
        <v>1.5</v>
      </c>
      <c r="Q56" s="86">
        <f t="shared" si="1"/>
        <v>1.5</v>
      </c>
      <c r="R56" s="86">
        <f t="shared" si="2"/>
        <v>1.5</v>
      </c>
      <c r="S56" s="139">
        <f t="shared" si="3"/>
        <v>0</v>
      </c>
      <c r="T56" s="84" t="s">
        <v>160</v>
      </c>
      <c r="U56" s="86">
        <f t="shared" si="4"/>
        <v>1.5</v>
      </c>
      <c r="V56" s="86">
        <f t="shared" si="5"/>
        <v>0</v>
      </c>
      <c r="W56" s="63"/>
      <c r="X56" s="85"/>
    </row>
    <row r="57" spans="2:24" s="51" customFormat="1" ht="21" customHeight="1" x14ac:dyDescent="0.15">
      <c r="B57" s="137">
        <v>51</v>
      </c>
      <c r="C57" s="218"/>
      <c r="D57" s="146" t="s">
        <v>345</v>
      </c>
      <c r="E57" s="147" t="s">
        <v>415</v>
      </c>
      <c r="F57" s="147" t="s">
        <v>157</v>
      </c>
      <c r="G57" s="141" t="s">
        <v>158</v>
      </c>
      <c r="H57" s="141" t="s">
        <v>161</v>
      </c>
      <c r="I57" s="141">
        <v>0</v>
      </c>
      <c r="J57" s="141" t="s">
        <v>159</v>
      </c>
      <c r="K57" s="138">
        <v>0.5</v>
      </c>
      <c r="L57" s="138">
        <v>0.5</v>
      </c>
      <c r="M57" s="138">
        <v>0.5</v>
      </c>
      <c r="N57" s="138">
        <v>0.5</v>
      </c>
      <c r="O57" s="138">
        <v>0.5</v>
      </c>
      <c r="P57" s="86">
        <f t="shared" si="0"/>
        <v>0.5</v>
      </c>
      <c r="Q57" s="86">
        <f t="shared" si="1"/>
        <v>0.5</v>
      </c>
      <c r="R57" s="86">
        <f t="shared" si="2"/>
        <v>0.5</v>
      </c>
      <c r="S57" s="139">
        <f t="shared" si="3"/>
        <v>0</v>
      </c>
      <c r="T57" s="84" t="s">
        <v>160</v>
      </c>
      <c r="U57" s="86">
        <f t="shared" si="4"/>
        <v>0.5</v>
      </c>
      <c r="V57" s="86">
        <f t="shared" si="5"/>
        <v>0</v>
      </c>
      <c r="W57" s="63"/>
      <c r="X57" s="85"/>
    </row>
    <row r="58" spans="2:24" s="51" customFormat="1" ht="21" customHeight="1" x14ac:dyDescent="0.15">
      <c r="B58" s="137">
        <v>52</v>
      </c>
      <c r="C58" s="218"/>
      <c r="D58" s="146" t="s">
        <v>346</v>
      </c>
      <c r="E58" s="147" t="s">
        <v>415</v>
      </c>
      <c r="F58" s="147" t="s">
        <v>157</v>
      </c>
      <c r="G58" s="141" t="s">
        <v>158</v>
      </c>
      <c r="H58" s="141" t="s">
        <v>161</v>
      </c>
      <c r="I58" s="141">
        <v>0</v>
      </c>
      <c r="J58" s="141" t="s">
        <v>159</v>
      </c>
      <c r="K58" s="138">
        <v>0.5</v>
      </c>
      <c r="L58" s="138">
        <v>0.5</v>
      </c>
      <c r="M58" s="138">
        <v>0.5</v>
      </c>
      <c r="N58" s="138">
        <v>0.5</v>
      </c>
      <c r="O58" s="138">
        <v>0.5</v>
      </c>
      <c r="P58" s="86">
        <f t="shared" si="0"/>
        <v>0.5</v>
      </c>
      <c r="Q58" s="86">
        <f t="shared" si="1"/>
        <v>0.5</v>
      </c>
      <c r="R58" s="86">
        <f t="shared" si="2"/>
        <v>0.5</v>
      </c>
      <c r="S58" s="139">
        <f t="shared" si="3"/>
        <v>0</v>
      </c>
      <c r="T58" s="84" t="s">
        <v>160</v>
      </c>
      <c r="U58" s="86">
        <f t="shared" si="4"/>
        <v>0.5</v>
      </c>
      <c r="V58" s="86">
        <f t="shared" si="5"/>
        <v>0</v>
      </c>
      <c r="W58" s="63"/>
      <c r="X58" s="85"/>
    </row>
    <row r="59" spans="2:24" s="51" customFormat="1" ht="21" customHeight="1" x14ac:dyDescent="0.15">
      <c r="B59" s="137">
        <v>53</v>
      </c>
      <c r="C59" s="218"/>
      <c r="D59" s="146" t="s">
        <v>347</v>
      </c>
      <c r="E59" s="147" t="s">
        <v>415</v>
      </c>
      <c r="F59" s="147" t="s">
        <v>157</v>
      </c>
      <c r="G59" s="141" t="s">
        <v>158</v>
      </c>
      <c r="H59" s="141" t="s">
        <v>161</v>
      </c>
      <c r="I59" s="141">
        <v>0</v>
      </c>
      <c r="J59" s="141" t="s">
        <v>159</v>
      </c>
      <c r="K59" s="138">
        <v>1</v>
      </c>
      <c r="L59" s="138">
        <v>1</v>
      </c>
      <c r="M59" s="138">
        <v>1</v>
      </c>
      <c r="N59" s="138">
        <v>1</v>
      </c>
      <c r="O59" s="138">
        <v>1</v>
      </c>
      <c r="P59" s="86">
        <f t="shared" si="0"/>
        <v>1</v>
      </c>
      <c r="Q59" s="86">
        <f t="shared" si="1"/>
        <v>1</v>
      </c>
      <c r="R59" s="86">
        <f t="shared" si="2"/>
        <v>1</v>
      </c>
      <c r="S59" s="139">
        <f t="shared" si="3"/>
        <v>0</v>
      </c>
      <c r="T59" s="84" t="s">
        <v>160</v>
      </c>
      <c r="U59" s="86">
        <f t="shared" si="4"/>
        <v>1</v>
      </c>
      <c r="V59" s="86">
        <f t="shared" si="5"/>
        <v>0</v>
      </c>
      <c r="W59" s="63"/>
      <c r="X59" s="85"/>
    </row>
    <row r="60" spans="2:24" s="51" customFormat="1" ht="21" customHeight="1" x14ac:dyDescent="0.15">
      <c r="B60" s="137">
        <v>54</v>
      </c>
      <c r="C60" s="218" t="s">
        <v>348</v>
      </c>
      <c r="D60" s="146" t="s">
        <v>349</v>
      </c>
      <c r="E60" s="147" t="s">
        <v>415</v>
      </c>
      <c r="F60" s="147" t="s">
        <v>157</v>
      </c>
      <c r="G60" s="141" t="s">
        <v>158</v>
      </c>
      <c r="H60" s="141" t="s">
        <v>161</v>
      </c>
      <c r="I60" s="141">
        <v>0</v>
      </c>
      <c r="J60" s="141" t="s">
        <v>159</v>
      </c>
      <c r="K60" s="138">
        <v>2.5</v>
      </c>
      <c r="L60" s="138">
        <v>2</v>
      </c>
      <c r="M60" s="138">
        <v>2.5</v>
      </c>
      <c r="N60" s="138">
        <v>2</v>
      </c>
      <c r="O60" s="138">
        <v>2.5</v>
      </c>
      <c r="P60" s="86">
        <f t="shared" si="0"/>
        <v>2</v>
      </c>
      <c r="Q60" s="86">
        <f t="shared" si="1"/>
        <v>2.2999999999999998</v>
      </c>
      <c r="R60" s="86">
        <f t="shared" si="2"/>
        <v>2.5</v>
      </c>
      <c r="S60" s="139">
        <f t="shared" si="3"/>
        <v>0.13043478260869559</v>
      </c>
      <c r="T60" s="84" t="s">
        <v>160</v>
      </c>
      <c r="U60" s="86">
        <f t="shared" si="4"/>
        <v>2.2999999999999998</v>
      </c>
      <c r="V60" s="86">
        <f t="shared" si="5"/>
        <v>0</v>
      </c>
      <c r="W60" s="63"/>
      <c r="X60" s="85"/>
    </row>
    <row r="61" spans="2:24" s="51" customFormat="1" ht="21" customHeight="1" x14ac:dyDescent="0.15">
      <c r="B61" s="137">
        <v>55</v>
      </c>
      <c r="C61" s="218"/>
      <c r="D61" s="146" t="s">
        <v>350</v>
      </c>
      <c r="E61" s="147" t="s">
        <v>415</v>
      </c>
      <c r="F61" s="147" t="s">
        <v>157</v>
      </c>
      <c r="G61" s="141" t="s">
        <v>158</v>
      </c>
      <c r="H61" s="141" t="s">
        <v>161</v>
      </c>
      <c r="I61" s="141">
        <v>0</v>
      </c>
      <c r="J61" s="141" t="s">
        <v>159</v>
      </c>
      <c r="K61" s="138">
        <v>2.5</v>
      </c>
      <c r="L61" s="138">
        <v>2</v>
      </c>
      <c r="M61" s="138">
        <v>2.5</v>
      </c>
      <c r="N61" s="138">
        <v>2</v>
      </c>
      <c r="O61" s="138">
        <v>2.5</v>
      </c>
      <c r="P61" s="86">
        <f t="shared" si="0"/>
        <v>2</v>
      </c>
      <c r="Q61" s="86">
        <f t="shared" si="1"/>
        <v>2.2999999999999998</v>
      </c>
      <c r="R61" s="86">
        <f t="shared" si="2"/>
        <v>2.5</v>
      </c>
      <c r="S61" s="139">
        <f t="shared" si="3"/>
        <v>0.13043478260869559</v>
      </c>
      <c r="T61" s="84" t="s">
        <v>160</v>
      </c>
      <c r="U61" s="86">
        <f t="shared" si="4"/>
        <v>2.2999999999999998</v>
      </c>
      <c r="V61" s="86">
        <f t="shared" si="5"/>
        <v>0</v>
      </c>
      <c r="W61" s="63"/>
      <c r="X61" s="85"/>
    </row>
    <row r="62" spans="2:24" s="51" customFormat="1" ht="21" customHeight="1" x14ac:dyDescent="0.15">
      <c r="B62" s="137">
        <v>56</v>
      </c>
      <c r="C62" s="218"/>
      <c r="D62" s="148" t="s">
        <v>351</v>
      </c>
      <c r="E62" s="147" t="s">
        <v>415</v>
      </c>
      <c r="F62" s="147" t="s">
        <v>157</v>
      </c>
      <c r="G62" s="141" t="s">
        <v>158</v>
      </c>
      <c r="H62" s="141" t="s">
        <v>161</v>
      </c>
      <c r="I62" s="141">
        <v>0</v>
      </c>
      <c r="J62" s="141" t="s">
        <v>159</v>
      </c>
      <c r="K62" s="138">
        <v>1.5</v>
      </c>
      <c r="L62" s="138">
        <v>1</v>
      </c>
      <c r="M62" s="138">
        <v>1.5</v>
      </c>
      <c r="N62" s="138">
        <v>1.5</v>
      </c>
      <c r="O62" s="138">
        <v>1.5</v>
      </c>
      <c r="P62" s="86">
        <f t="shared" si="0"/>
        <v>1</v>
      </c>
      <c r="Q62" s="86">
        <f t="shared" si="1"/>
        <v>1.4</v>
      </c>
      <c r="R62" s="86">
        <f t="shared" si="2"/>
        <v>1.5</v>
      </c>
      <c r="S62" s="139">
        <f t="shared" si="3"/>
        <v>0.28571428571428564</v>
      </c>
      <c r="T62" s="84" t="s">
        <v>160</v>
      </c>
      <c r="U62" s="86">
        <f t="shared" si="4"/>
        <v>1.4</v>
      </c>
      <c r="V62" s="86">
        <f t="shared" si="5"/>
        <v>0</v>
      </c>
      <c r="W62" s="63"/>
      <c r="X62" s="85"/>
    </row>
    <row r="63" spans="2:24" s="51" customFormat="1" ht="21" customHeight="1" x14ac:dyDescent="0.15">
      <c r="B63" s="137">
        <v>57</v>
      </c>
      <c r="C63" s="218"/>
      <c r="D63" s="146" t="s">
        <v>352</v>
      </c>
      <c r="E63" s="147" t="s">
        <v>415</v>
      </c>
      <c r="F63" s="147" t="s">
        <v>157</v>
      </c>
      <c r="G63" s="141" t="s">
        <v>158</v>
      </c>
      <c r="H63" s="141" t="s">
        <v>161</v>
      </c>
      <c r="I63" s="141">
        <v>0</v>
      </c>
      <c r="J63" s="141" t="s">
        <v>159</v>
      </c>
      <c r="K63" s="138">
        <v>1.5</v>
      </c>
      <c r="L63" s="138">
        <v>1.5</v>
      </c>
      <c r="M63" s="138">
        <v>1.5</v>
      </c>
      <c r="N63" s="138">
        <v>1</v>
      </c>
      <c r="O63" s="138">
        <v>1.5</v>
      </c>
      <c r="P63" s="86">
        <f t="shared" si="0"/>
        <v>1</v>
      </c>
      <c r="Q63" s="86">
        <f t="shared" si="1"/>
        <v>1.4</v>
      </c>
      <c r="R63" s="86">
        <f t="shared" si="2"/>
        <v>1.5</v>
      </c>
      <c r="S63" s="139">
        <f t="shared" si="3"/>
        <v>0.28571428571428564</v>
      </c>
      <c r="T63" s="84" t="s">
        <v>160</v>
      </c>
      <c r="U63" s="86">
        <f t="shared" si="4"/>
        <v>1.4</v>
      </c>
      <c r="V63" s="86">
        <f t="shared" si="5"/>
        <v>0</v>
      </c>
      <c r="W63" s="63"/>
      <c r="X63" s="85"/>
    </row>
    <row r="64" spans="2:24" s="51" customFormat="1" ht="21" customHeight="1" x14ac:dyDescent="0.15">
      <c r="B64" s="137">
        <v>58</v>
      </c>
      <c r="C64" s="218"/>
      <c r="D64" s="146" t="s">
        <v>353</v>
      </c>
      <c r="E64" s="147" t="s">
        <v>415</v>
      </c>
      <c r="F64" s="147" t="s">
        <v>157</v>
      </c>
      <c r="G64" s="141" t="s">
        <v>158</v>
      </c>
      <c r="H64" s="141" t="s">
        <v>161</v>
      </c>
      <c r="I64" s="141">
        <v>0</v>
      </c>
      <c r="J64" s="141" t="s">
        <v>159</v>
      </c>
      <c r="K64" s="138">
        <v>1</v>
      </c>
      <c r="L64" s="138">
        <v>1</v>
      </c>
      <c r="M64" s="138">
        <v>1</v>
      </c>
      <c r="N64" s="138">
        <v>1</v>
      </c>
      <c r="O64" s="138">
        <v>1</v>
      </c>
      <c r="P64" s="86">
        <f t="shared" si="0"/>
        <v>1</v>
      </c>
      <c r="Q64" s="86">
        <f t="shared" si="1"/>
        <v>1</v>
      </c>
      <c r="R64" s="86">
        <f t="shared" si="2"/>
        <v>1</v>
      </c>
      <c r="S64" s="139">
        <f t="shared" si="3"/>
        <v>0</v>
      </c>
      <c r="T64" s="84" t="s">
        <v>160</v>
      </c>
      <c r="U64" s="86">
        <f t="shared" si="4"/>
        <v>1</v>
      </c>
      <c r="V64" s="86">
        <f t="shared" si="5"/>
        <v>0</v>
      </c>
      <c r="W64" s="63"/>
      <c r="X64" s="85"/>
    </row>
    <row r="65" spans="2:24" s="51" customFormat="1" ht="21" customHeight="1" x14ac:dyDescent="0.15">
      <c r="B65" s="137">
        <v>59</v>
      </c>
      <c r="C65" s="218" t="s">
        <v>354</v>
      </c>
      <c r="D65" s="146" t="s">
        <v>349</v>
      </c>
      <c r="E65" s="147" t="s">
        <v>415</v>
      </c>
      <c r="F65" s="147" t="s">
        <v>157</v>
      </c>
      <c r="G65" s="141" t="s">
        <v>158</v>
      </c>
      <c r="H65" s="141" t="s">
        <v>161</v>
      </c>
      <c r="I65" s="141">
        <v>0</v>
      </c>
      <c r="J65" s="141" t="s">
        <v>159</v>
      </c>
      <c r="K65" s="138">
        <v>1.5</v>
      </c>
      <c r="L65" s="138">
        <v>1.5</v>
      </c>
      <c r="M65" s="138">
        <v>1.5</v>
      </c>
      <c r="N65" s="138">
        <v>1.5</v>
      </c>
      <c r="O65" s="138">
        <v>1.5</v>
      </c>
      <c r="P65" s="86">
        <f t="shared" si="0"/>
        <v>1.5</v>
      </c>
      <c r="Q65" s="86">
        <f t="shared" si="1"/>
        <v>1.5</v>
      </c>
      <c r="R65" s="86">
        <f t="shared" si="2"/>
        <v>1.5</v>
      </c>
      <c r="S65" s="139">
        <f t="shared" si="3"/>
        <v>0</v>
      </c>
      <c r="T65" s="84" t="s">
        <v>160</v>
      </c>
      <c r="U65" s="86">
        <f t="shared" si="4"/>
        <v>1.5</v>
      </c>
      <c r="V65" s="86">
        <f t="shared" si="5"/>
        <v>0</v>
      </c>
      <c r="W65" s="63"/>
      <c r="X65" s="85"/>
    </row>
    <row r="66" spans="2:24" s="51" customFormat="1" ht="21" customHeight="1" x14ac:dyDescent="0.15">
      <c r="B66" s="137">
        <v>60</v>
      </c>
      <c r="C66" s="218"/>
      <c r="D66" s="146" t="s">
        <v>355</v>
      </c>
      <c r="E66" s="147" t="s">
        <v>415</v>
      </c>
      <c r="F66" s="147" t="s">
        <v>157</v>
      </c>
      <c r="G66" s="141" t="s">
        <v>158</v>
      </c>
      <c r="H66" s="141" t="s">
        <v>161</v>
      </c>
      <c r="I66" s="141">
        <v>0</v>
      </c>
      <c r="J66" s="141" t="s">
        <v>159</v>
      </c>
      <c r="K66" s="138">
        <v>1</v>
      </c>
      <c r="L66" s="138">
        <v>1</v>
      </c>
      <c r="M66" s="138">
        <v>1</v>
      </c>
      <c r="N66" s="138">
        <v>1</v>
      </c>
      <c r="O66" s="138">
        <v>1</v>
      </c>
      <c r="P66" s="86">
        <f t="shared" si="0"/>
        <v>1</v>
      </c>
      <c r="Q66" s="86">
        <f t="shared" si="1"/>
        <v>1</v>
      </c>
      <c r="R66" s="86">
        <f t="shared" si="2"/>
        <v>1</v>
      </c>
      <c r="S66" s="139">
        <f t="shared" si="3"/>
        <v>0</v>
      </c>
      <c r="T66" s="84" t="s">
        <v>160</v>
      </c>
      <c r="U66" s="86">
        <f t="shared" si="4"/>
        <v>1</v>
      </c>
      <c r="V66" s="86">
        <f t="shared" si="5"/>
        <v>0</v>
      </c>
      <c r="W66" s="63"/>
      <c r="X66" s="85"/>
    </row>
    <row r="67" spans="2:24" s="51" customFormat="1" ht="21" customHeight="1" x14ac:dyDescent="0.15">
      <c r="B67" s="137">
        <v>61</v>
      </c>
      <c r="C67" s="218"/>
      <c r="D67" s="148" t="s">
        <v>356</v>
      </c>
      <c r="E67" s="147" t="s">
        <v>415</v>
      </c>
      <c r="F67" s="147" t="s">
        <v>157</v>
      </c>
      <c r="G67" s="141" t="s">
        <v>162</v>
      </c>
      <c r="H67" s="141" t="s">
        <v>161</v>
      </c>
      <c r="I67" s="141">
        <v>0</v>
      </c>
      <c r="J67" s="141" t="s">
        <v>159</v>
      </c>
      <c r="K67" s="138">
        <v>1</v>
      </c>
      <c r="L67" s="138">
        <v>1</v>
      </c>
      <c r="M67" s="138">
        <v>1</v>
      </c>
      <c r="N67" s="138">
        <v>1</v>
      </c>
      <c r="O67" s="138">
        <v>1</v>
      </c>
      <c r="P67" s="86">
        <f t="shared" si="0"/>
        <v>1</v>
      </c>
      <c r="Q67" s="86">
        <f t="shared" si="1"/>
        <v>1</v>
      </c>
      <c r="R67" s="86">
        <f t="shared" si="2"/>
        <v>1</v>
      </c>
      <c r="S67" s="139">
        <f t="shared" si="3"/>
        <v>0</v>
      </c>
      <c r="T67" s="84" t="s">
        <v>160</v>
      </c>
      <c r="U67" s="86">
        <f t="shared" si="4"/>
        <v>1</v>
      </c>
      <c r="V67" s="86">
        <f t="shared" si="5"/>
        <v>0</v>
      </c>
      <c r="W67" s="63"/>
      <c r="X67" s="85"/>
    </row>
    <row r="68" spans="2:24" s="51" customFormat="1" ht="21" customHeight="1" x14ac:dyDescent="0.15">
      <c r="B68" s="137">
        <v>62</v>
      </c>
      <c r="C68" s="218"/>
      <c r="D68" s="146" t="s">
        <v>357</v>
      </c>
      <c r="E68" s="147" t="s">
        <v>415</v>
      </c>
      <c r="F68" s="147" t="s">
        <v>157</v>
      </c>
      <c r="G68" s="141" t="s">
        <v>158</v>
      </c>
      <c r="H68" s="141" t="s">
        <v>161</v>
      </c>
      <c r="I68" s="141">
        <v>0</v>
      </c>
      <c r="J68" s="141" t="s">
        <v>159</v>
      </c>
      <c r="K68" s="138">
        <v>0.5</v>
      </c>
      <c r="L68" s="138">
        <v>0.5</v>
      </c>
      <c r="M68" s="138">
        <v>0.5</v>
      </c>
      <c r="N68" s="138">
        <v>0.5</v>
      </c>
      <c r="O68" s="138">
        <v>0.5</v>
      </c>
      <c r="P68" s="86">
        <f t="shared" si="0"/>
        <v>0.5</v>
      </c>
      <c r="Q68" s="86">
        <f t="shared" si="1"/>
        <v>0.5</v>
      </c>
      <c r="R68" s="86">
        <f t="shared" si="2"/>
        <v>0.5</v>
      </c>
      <c r="S68" s="139">
        <f t="shared" si="3"/>
        <v>0</v>
      </c>
      <c r="T68" s="84" t="s">
        <v>160</v>
      </c>
      <c r="U68" s="86">
        <f t="shared" si="4"/>
        <v>0.5</v>
      </c>
      <c r="V68" s="86">
        <f t="shared" si="5"/>
        <v>0</v>
      </c>
      <c r="W68" s="63"/>
      <c r="X68" s="85"/>
    </row>
    <row r="69" spans="2:24" s="51" customFormat="1" ht="21" customHeight="1" x14ac:dyDescent="0.15">
      <c r="B69" s="137">
        <v>63</v>
      </c>
      <c r="C69" s="218" t="s">
        <v>358</v>
      </c>
      <c r="D69" s="146" t="s">
        <v>349</v>
      </c>
      <c r="E69" s="147" t="s">
        <v>415</v>
      </c>
      <c r="F69" s="147" t="s">
        <v>157</v>
      </c>
      <c r="G69" s="141" t="s">
        <v>158</v>
      </c>
      <c r="H69" s="141" t="s">
        <v>161</v>
      </c>
      <c r="I69" s="141">
        <v>0</v>
      </c>
      <c r="J69" s="141" t="s">
        <v>159</v>
      </c>
      <c r="K69" s="138">
        <v>2</v>
      </c>
      <c r="L69" s="138">
        <v>2</v>
      </c>
      <c r="M69" s="138">
        <v>2</v>
      </c>
      <c r="N69" s="138">
        <v>2</v>
      </c>
      <c r="O69" s="138">
        <v>2</v>
      </c>
      <c r="P69" s="86">
        <f t="shared" si="0"/>
        <v>2</v>
      </c>
      <c r="Q69" s="86">
        <f t="shared" si="1"/>
        <v>2</v>
      </c>
      <c r="R69" s="86">
        <f t="shared" si="2"/>
        <v>2</v>
      </c>
      <c r="S69" s="139">
        <f t="shared" si="3"/>
        <v>0</v>
      </c>
      <c r="T69" s="84" t="s">
        <v>160</v>
      </c>
      <c r="U69" s="86">
        <f t="shared" si="4"/>
        <v>2</v>
      </c>
      <c r="V69" s="86">
        <f t="shared" si="5"/>
        <v>0</v>
      </c>
      <c r="W69" s="63"/>
      <c r="X69" s="85"/>
    </row>
    <row r="70" spans="2:24" ht="21" customHeight="1" x14ac:dyDescent="0.15">
      <c r="B70" s="137">
        <v>64</v>
      </c>
      <c r="C70" s="218"/>
      <c r="D70" s="146" t="s">
        <v>359</v>
      </c>
      <c r="E70" s="147" t="s">
        <v>415</v>
      </c>
      <c r="F70" s="147" t="s">
        <v>157</v>
      </c>
      <c r="G70" s="141" t="s">
        <v>158</v>
      </c>
      <c r="H70" s="141" t="s">
        <v>161</v>
      </c>
      <c r="I70" s="141">
        <v>0</v>
      </c>
      <c r="J70" s="141" t="s">
        <v>159</v>
      </c>
      <c r="K70" s="138">
        <v>1.5</v>
      </c>
      <c r="L70" s="138">
        <v>1.5</v>
      </c>
      <c r="M70" s="138">
        <v>1.5</v>
      </c>
      <c r="N70" s="138">
        <v>2</v>
      </c>
      <c r="O70" s="138">
        <v>1.5</v>
      </c>
      <c r="P70" s="86">
        <f t="shared" si="0"/>
        <v>1.5</v>
      </c>
      <c r="Q70" s="86">
        <f t="shared" si="1"/>
        <v>1.6</v>
      </c>
      <c r="R70" s="86">
        <f t="shared" si="2"/>
        <v>2</v>
      </c>
      <c r="S70" s="139">
        <f t="shared" si="3"/>
        <v>0.24999999999999994</v>
      </c>
      <c r="T70" s="84" t="s">
        <v>160</v>
      </c>
      <c r="U70" s="86">
        <f t="shared" si="4"/>
        <v>1.6</v>
      </c>
      <c r="V70" s="86">
        <f t="shared" si="5"/>
        <v>0</v>
      </c>
      <c r="W70" s="151"/>
      <c r="X70" s="152"/>
    </row>
    <row r="71" spans="2:24" ht="21" customHeight="1" x14ac:dyDescent="0.15">
      <c r="B71" s="137">
        <v>65</v>
      </c>
      <c r="C71" s="218"/>
      <c r="D71" s="148" t="s">
        <v>360</v>
      </c>
      <c r="E71" s="147" t="s">
        <v>415</v>
      </c>
      <c r="F71" s="147" t="s">
        <v>157</v>
      </c>
      <c r="G71" s="141" t="s">
        <v>162</v>
      </c>
      <c r="H71" s="141" t="s">
        <v>161</v>
      </c>
      <c r="I71" s="141">
        <v>0</v>
      </c>
      <c r="J71" s="141" t="s">
        <v>159</v>
      </c>
      <c r="K71" s="138">
        <v>1</v>
      </c>
      <c r="L71" s="138">
        <v>1</v>
      </c>
      <c r="M71" s="138">
        <v>1</v>
      </c>
      <c r="N71" s="138">
        <v>1</v>
      </c>
      <c r="O71" s="138">
        <v>1</v>
      </c>
      <c r="P71" s="86">
        <f t="shared" ref="P71:P73" si="6">IF(OR(ISNUMBER(K71),ISNUMBER(L71),ISNUMBER(M71),ISNUMBER(N71),ISNUMBER(O71)),MIN(K71:O71),"")</f>
        <v>1</v>
      </c>
      <c r="Q71" s="86">
        <f t="shared" ref="Q71:Q73" si="7">IF(OR(ISNUMBER(K71),ISNUMBER(L71),ISNUMBER(M71),ISNUMBER(N71),ISNUMBER(O71)),AVERAGE(K71:O71),"")</f>
        <v>1</v>
      </c>
      <c r="R71" s="86">
        <f t="shared" ref="R71:R73" si="8">IF(OR(ISNUMBER(K71),ISNUMBER(L71),ISNUMBER(M71),ISNUMBER(N71),ISNUMBER(O71)),MAX(K71:O71),"")</f>
        <v>1</v>
      </c>
      <c r="S71" s="139">
        <f t="shared" ref="S71:S73" si="9">IF(AND(ISNUMBER(Q71),Q71&lt;&gt;0),MAX(Q71-P71,R71-Q71)/Q71,"")</f>
        <v>0</v>
      </c>
      <c r="T71" s="84" t="s">
        <v>160</v>
      </c>
      <c r="U71" s="86">
        <f t="shared" ref="U71:U73" si="10">IF(T71="N","",Q71)</f>
        <v>1</v>
      </c>
      <c r="V71" s="86">
        <f t="shared" ref="V71:V134" si="11">IF(I71="","",I71*U71/100)</f>
        <v>0</v>
      </c>
      <c r="W71" s="151"/>
      <c r="X71" s="152"/>
    </row>
    <row r="72" spans="2:24" ht="21" customHeight="1" x14ac:dyDescent="0.15">
      <c r="B72" s="137">
        <v>66</v>
      </c>
      <c r="C72" s="218"/>
      <c r="D72" s="146" t="s">
        <v>361</v>
      </c>
      <c r="E72" s="147" t="s">
        <v>415</v>
      </c>
      <c r="F72" s="147" t="s">
        <v>157</v>
      </c>
      <c r="G72" s="141" t="s">
        <v>158</v>
      </c>
      <c r="H72" s="141" t="s">
        <v>161</v>
      </c>
      <c r="I72" s="141">
        <v>0</v>
      </c>
      <c r="J72" s="141" t="s">
        <v>159</v>
      </c>
      <c r="K72" s="138">
        <v>0.5</v>
      </c>
      <c r="L72" s="138">
        <v>0.5</v>
      </c>
      <c r="M72" s="138">
        <v>0.5</v>
      </c>
      <c r="N72" s="138">
        <v>0.5</v>
      </c>
      <c r="O72" s="138">
        <v>0.5</v>
      </c>
      <c r="P72" s="86">
        <f t="shared" si="6"/>
        <v>0.5</v>
      </c>
      <c r="Q72" s="86">
        <f t="shared" si="7"/>
        <v>0.5</v>
      </c>
      <c r="R72" s="86">
        <f t="shared" si="8"/>
        <v>0.5</v>
      </c>
      <c r="S72" s="139">
        <f t="shared" si="9"/>
        <v>0</v>
      </c>
      <c r="T72" s="84" t="s">
        <v>160</v>
      </c>
      <c r="U72" s="86">
        <f t="shared" si="10"/>
        <v>0.5</v>
      </c>
      <c r="V72" s="86">
        <f t="shared" si="11"/>
        <v>0</v>
      </c>
      <c r="W72" s="151"/>
      <c r="X72" s="152"/>
    </row>
    <row r="73" spans="2:24" ht="21" customHeight="1" x14ac:dyDescent="0.15">
      <c r="B73" s="137">
        <v>67</v>
      </c>
      <c r="C73" s="218"/>
      <c r="D73" s="146" t="s">
        <v>362</v>
      </c>
      <c r="E73" s="147" t="s">
        <v>415</v>
      </c>
      <c r="F73" s="147" t="s">
        <v>157</v>
      </c>
      <c r="G73" s="141" t="s">
        <v>158</v>
      </c>
      <c r="H73" s="141" t="s">
        <v>161</v>
      </c>
      <c r="I73" s="141">
        <v>0</v>
      </c>
      <c r="J73" s="141" t="s">
        <v>159</v>
      </c>
      <c r="K73" s="138">
        <v>0.5</v>
      </c>
      <c r="L73" s="138">
        <v>0.5</v>
      </c>
      <c r="M73" s="138">
        <v>0.5</v>
      </c>
      <c r="N73" s="138">
        <v>0.5</v>
      </c>
      <c r="O73" s="138">
        <v>0.5</v>
      </c>
      <c r="P73" s="86">
        <f t="shared" si="6"/>
        <v>0.5</v>
      </c>
      <c r="Q73" s="86">
        <f t="shared" si="7"/>
        <v>0.5</v>
      </c>
      <c r="R73" s="86">
        <f t="shared" si="8"/>
        <v>0.5</v>
      </c>
      <c r="S73" s="139">
        <f t="shared" si="9"/>
        <v>0</v>
      </c>
      <c r="T73" s="84" t="s">
        <v>160</v>
      </c>
      <c r="U73" s="86">
        <f t="shared" si="10"/>
        <v>0.5</v>
      </c>
      <c r="V73" s="86">
        <f t="shared" si="11"/>
        <v>0</v>
      </c>
      <c r="W73" s="151"/>
      <c r="X73" s="152"/>
    </row>
    <row r="74" spans="2:24" ht="21" customHeight="1" x14ac:dyDescent="0.15">
      <c r="B74" s="137">
        <v>68</v>
      </c>
      <c r="C74" s="218"/>
      <c r="D74" s="146" t="s">
        <v>363</v>
      </c>
      <c r="E74" s="147" t="s">
        <v>415</v>
      </c>
      <c r="F74" s="147" t="s">
        <v>157</v>
      </c>
      <c r="G74" s="141" t="s">
        <v>158</v>
      </c>
      <c r="H74" s="141" t="s">
        <v>161</v>
      </c>
      <c r="I74" s="141">
        <v>0</v>
      </c>
      <c r="J74" s="141" t="s">
        <v>159</v>
      </c>
      <c r="K74" s="138">
        <v>1</v>
      </c>
      <c r="L74" s="138">
        <v>1</v>
      </c>
      <c r="M74" s="138">
        <v>1</v>
      </c>
      <c r="N74" s="138">
        <v>1</v>
      </c>
      <c r="O74" s="138">
        <v>1</v>
      </c>
      <c r="P74" s="86">
        <f t="shared" ref="P74:P89" si="12">IF(OR(ISNUMBER(K74),ISNUMBER(L74),ISNUMBER(M74),ISNUMBER(N74),ISNUMBER(O74)),MIN(K74:O74),"")</f>
        <v>1</v>
      </c>
      <c r="Q74" s="86">
        <f t="shared" ref="Q74:Q89" si="13">IF(OR(ISNUMBER(K74),ISNUMBER(L74),ISNUMBER(M74),ISNUMBER(N74),ISNUMBER(O74)),AVERAGE(K74:O74),"")</f>
        <v>1</v>
      </c>
      <c r="R74" s="86">
        <f t="shared" ref="R74:R89" si="14">IF(OR(ISNUMBER(K74),ISNUMBER(L74),ISNUMBER(M74),ISNUMBER(N74),ISNUMBER(O74)),MAX(K74:O74),"")</f>
        <v>1</v>
      </c>
      <c r="S74" s="139">
        <f t="shared" ref="S74:S130" si="15">IF(AND(ISNUMBER(Q74),Q74&lt;&gt;0),MAX(Q74-P74,R74-Q74)/Q74,"")</f>
        <v>0</v>
      </c>
      <c r="T74" s="84" t="s">
        <v>160</v>
      </c>
      <c r="U74" s="86">
        <f t="shared" ref="U74:U130" si="16">IF(T74="N","",Q74)</f>
        <v>1</v>
      </c>
      <c r="V74" s="86">
        <f t="shared" si="11"/>
        <v>0</v>
      </c>
      <c r="W74" s="151"/>
      <c r="X74" s="152"/>
    </row>
    <row r="75" spans="2:24" ht="29.25" customHeight="1" x14ac:dyDescent="0.15">
      <c r="B75" s="137">
        <v>69</v>
      </c>
      <c r="C75" s="147" t="s">
        <v>364</v>
      </c>
      <c r="D75" s="146" t="s">
        <v>365</v>
      </c>
      <c r="E75" s="147" t="s">
        <v>415</v>
      </c>
      <c r="F75" s="147" t="s">
        <v>157</v>
      </c>
      <c r="G75" s="141" t="s">
        <v>158</v>
      </c>
      <c r="H75" s="141" t="s">
        <v>161</v>
      </c>
      <c r="I75" s="141">
        <v>0</v>
      </c>
      <c r="J75" s="141" t="s">
        <v>159</v>
      </c>
      <c r="K75" s="138">
        <v>1</v>
      </c>
      <c r="L75" s="138">
        <v>1</v>
      </c>
      <c r="M75" s="138">
        <v>1</v>
      </c>
      <c r="N75" s="138">
        <v>1</v>
      </c>
      <c r="O75" s="138">
        <v>1</v>
      </c>
      <c r="P75" s="86">
        <f t="shared" si="12"/>
        <v>1</v>
      </c>
      <c r="Q75" s="86">
        <f t="shared" si="13"/>
        <v>1</v>
      </c>
      <c r="R75" s="86">
        <f t="shared" si="14"/>
        <v>1</v>
      </c>
      <c r="S75" s="139">
        <f t="shared" si="15"/>
        <v>0</v>
      </c>
      <c r="T75" s="84" t="s">
        <v>160</v>
      </c>
      <c r="U75" s="86">
        <f t="shared" si="16"/>
        <v>1</v>
      </c>
      <c r="V75" s="86">
        <f t="shared" si="11"/>
        <v>0</v>
      </c>
      <c r="W75" s="151"/>
      <c r="X75" s="152"/>
    </row>
    <row r="76" spans="2:24" ht="21" customHeight="1" x14ac:dyDescent="0.15">
      <c r="B76" s="137">
        <v>70</v>
      </c>
      <c r="C76" s="218" t="s">
        <v>366</v>
      </c>
      <c r="D76" s="146" t="s">
        <v>349</v>
      </c>
      <c r="E76" s="147" t="s">
        <v>415</v>
      </c>
      <c r="F76" s="147" t="s">
        <v>157</v>
      </c>
      <c r="G76" s="141" t="s">
        <v>158</v>
      </c>
      <c r="H76" s="141" t="s">
        <v>161</v>
      </c>
      <c r="I76" s="141">
        <v>0</v>
      </c>
      <c r="J76" s="141" t="s">
        <v>159</v>
      </c>
      <c r="K76" s="138">
        <v>2.5</v>
      </c>
      <c r="L76" s="138">
        <v>2.5</v>
      </c>
      <c r="M76" s="138">
        <v>2.5</v>
      </c>
      <c r="N76" s="138">
        <v>2.5</v>
      </c>
      <c r="O76" s="138">
        <v>2.5</v>
      </c>
      <c r="P76" s="86">
        <f t="shared" si="12"/>
        <v>2.5</v>
      </c>
      <c r="Q76" s="86">
        <f t="shared" si="13"/>
        <v>2.5</v>
      </c>
      <c r="R76" s="86">
        <f t="shared" si="14"/>
        <v>2.5</v>
      </c>
      <c r="S76" s="139">
        <f t="shared" si="15"/>
        <v>0</v>
      </c>
      <c r="T76" s="84" t="s">
        <v>160</v>
      </c>
      <c r="U76" s="86">
        <f t="shared" si="16"/>
        <v>2.5</v>
      </c>
      <c r="V76" s="86">
        <f t="shared" si="11"/>
        <v>0</v>
      </c>
      <c r="W76" s="151"/>
      <c r="X76" s="152"/>
    </row>
    <row r="77" spans="2:24" ht="21" customHeight="1" x14ac:dyDescent="0.15">
      <c r="B77" s="137">
        <v>71</v>
      </c>
      <c r="C77" s="218"/>
      <c r="D77" s="146" t="s">
        <v>367</v>
      </c>
      <c r="E77" s="147" t="s">
        <v>415</v>
      </c>
      <c r="F77" s="147" t="s">
        <v>157</v>
      </c>
      <c r="G77" s="141" t="s">
        <v>158</v>
      </c>
      <c r="H77" s="141" t="s">
        <v>161</v>
      </c>
      <c r="I77" s="141">
        <v>0</v>
      </c>
      <c r="J77" s="141" t="s">
        <v>159</v>
      </c>
      <c r="K77" s="138">
        <v>0.5</v>
      </c>
      <c r="L77" s="138">
        <v>0.5</v>
      </c>
      <c r="M77" s="138">
        <v>0.5</v>
      </c>
      <c r="N77" s="138">
        <v>0.5</v>
      </c>
      <c r="O77" s="138">
        <v>0.5</v>
      </c>
      <c r="P77" s="86">
        <f t="shared" si="12"/>
        <v>0.5</v>
      </c>
      <c r="Q77" s="86">
        <f t="shared" si="13"/>
        <v>0.5</v>
      </c>
      <c r="R77" s="86">
        <f t="shared" si="14"/>
        <v>0.5</v>
      </c>
      <c r="S77" s="139">
        <f t="shared" si="15"/>
        <v>0</v>
      </c>
      <c r="T77" s="84" t="s">
        <v>160</v>
      </c>
      <c r="U77" s="86">
        <f t="shared" si="16"/>
        <v>0.5</v>
      </c>
      <c r="V77" s="86">
        <f t="shared" si="11"/>
        <v>0</v>
      </c>
      <c r="W77" s="151"/>
      <c r="X77" s="152"/>
    </row>
    <row r="78" spans="2:24" ht="21" customHeight="1" x14ac:dyDescent="0.15">
      <c r="B78" s="137">
        <v>72</v>
      </c>
      <c r="C78" s="218"/>
      <c r="D78" s="146" t="s">
        <v>368</v>
      </c>
      <c r="E78" s="147" t="s">
        <v>415</v>
      </c>
      <c r="F78" s="147" t="s">
        <v>157</v>
      </c>
      <c r="G78" s="141" t="s">
        <v>158</v>
      </c>
      <c r="H78" s="141" t="s">
        <v>161</v>
      </c>
      <c r="I78" s="141">
        <v>0</v>
      </c>
      <c r="J78" s="141" t="s">
        <v>159</v>
      </c>
      <c r="K78" s="138">
        <v>0.5</v>
      </c>
      <c r="L78" s="138">
        <v>0.5</v>
      </c>
      <c r="M78" s="138">
        <v>0.5</v>
      </c>
      <c r="N78" s="138">
        <v>0.5</v>
      </c>
      <c r="O78" s="138">
        <v>0.5</v>
      </c>
      <c r="P78" s="86">
        <f t="shared" si="12"/>
        <v>0.5</v>
      </c>
      <c r="Q78" s="86">
        <f t="shared" si="13"/>
        <v>0.5</v>
      </c>
      <c r="R78" s="86">
        <f t="shared" si="14"/>
        <v>0.5</v>
      </c>
      <c r="S78" s="139">
        <f t="shared" si="15"/>
        <v>0</v>
      </c>
      <c r="T78" s="84" t="s">
        <v>160</v>
      </c>
      <c r="U78" s="86">
        <f t="shared" si="16"/>
        <v>0.5</v>
      </c>
      <c r="V78" s="86">
        <f t="shared" si="11"/>
        <v>0</v>
      </c>
      <c r="W78" s="151"/>
      <c r="X78" s="152"/>
    </row>
    <row r="79" spans="2:24" ht="21" customHeight="1" x14ac:dyDescent="0.15">
      <c r="B79" s="137">
        <v>73</v>
      </c>
      <c r="C79" s="218"/>
      <c r="D79" s="146" t="s">
        <v>363</v>
      </c>
      <c r="E79" s="147" t="s">
        <v>415</v>
      </c>
      <c r="F79" s="147" t="s">
        <v>157</v>
      </c>
      <c r="G79" s="141" t="s">
        <v>158</v>
      </c>
      <c r="H79" s="141" t="s">
        <v>161</v>
      </c>
      <c r="I79" s="141">
        <v>0</v>
      </c>
      <c r="J79" s="141" t="s">
        <v>159</v>
      </c>
      <c r="K79" s="138">
        <v>1</v>
      </c>
      <c r="L79" s="138">
        <v>1</v>
      </c>
      <c r="M79" s="138">
        <v>1</v>
      </c>
      <c r="N79" s="138">
        <v>1</v>
      </c>
      <c r="O79" s="138">
        <v>1</v>
      </c>
      <c r="P79" s="86">
        <f t="shared" si="12"/>
        <v>1</v>
      </c>
      <c r="Q79" s="86">
        <f t="shared" si="13"/>
        <v>1</v>
      </c>
      <c r="R79" s="86">
        <f t="shared" si="14"/>
        <v>1</v>
      </c>
      <c r="S79" s="139">
        <f t="shared" si="15"/>
        <v>0</v>
      </c>
      <c r="T79" s="84" t="s">
        <v>160</v>
      </c>
      <c r="U79" s="86">
        <f t="shared" si="16"/>
        <v>1</v>
      </c>
      <c r="V79" s="86">
        <f t="shared" si="11"/>
        <v>0</v>
      </c>
      <c r="W79" s="151"/>
      <c r="X79" s="152"/>
    </row>
    <row r="80" spans="2:24" ht="21" customHeight="1" x14ac:dyDescent="0.15">
      <c r="B80" s="137">
        <v>74</v>
      </c>
      <c r="C80" s="147" t="s">
        <v>369</v>
      </c>
      <c r="D80" s="146" t="s">
        <v>370</v>
      </c>
      <c r="E80" s="147" t="s">
        <v>415</v>
      </c>
      <c r="F80" s="147" t="s">
        <v>157</v>
      </c>
      <c r="G80" s="141" t="s">
        <v>158</v>
      </c>
      <c r="H80" s="141" t="s">
        <v>161</v>
      </c>
      <c r="I80" s="141">
        <v>0</v>
      </c>
      <c r="J80" s="141" t="s">
        <v>159</v>
      </c>
      <c r="K80" s="138">
        <v>2</v>
      </c>
      <c r="L80" s="138">
        <v>1.5</v>
      </c>
      <c r="M80" s="138">
        <v>1.5</v>
      </c>
      <c r="N80" s="138">
        <v>1.5</v>
      </c>
      <c r="O80" s="138">
        <v>2</v>
      </c>
      <c r="P80" s="86">
        <f t="shared" si="12"/>
        <v>1.5</v>
      </c>
      <c r="Q80" s="86">
        <f t="shared" si="13"/>
        <v>1.7</v>
      </c>
      <c r="R80" s="86">
        <f t="shared" si="14"/>
        <v>2</v>
      </c>
      <c r="S80" s="139">
        <f t="shared" si="15"/>
        <v>0.17647058823529416</v>
      </c>
      <c r="T80" s="84" t="s">
        <v>160</v>
      </c>
      <c r="U80" s="86">
        <f t="shared" si="16"/>
        <v>1.7</v>
      </c>
      <c r="V80" s="86">
        <f t="shared" si="11"/>
        <v>0</v>
      </c>
      <c r="W80" s="151"/>
      <c r="X80" s="152"/>
    </row>
    <row r="81" spans="2:24" ht="21" customHeight="1" x14ac:dyDescent="0.15">
      <c r="B81" s="137">
        <v>75</v>
      </c>
      <c r="C81" s="218" t="s">
        <v>371</v>
      </c>
      <c r="D81" s="146" t="s">
        <v>349</v>
      </c>
      <c r="E81" s="147" t="s">
        <v>415</v>
      </c>
      <c r="F81" s="147" t="s">
        <v>157</v>
      </c>
      <c r="G81" s="141" t="s">
        <v>158</v>
      </c>
      <c r="H81" s="141" t="s">
        <v>161</v>
      </c>
      <c r="I81" s="141">
        <v>0</v>
      </c>
      <c r="J81" s="141" t="s">
        <v>159</v>
      </c>
      <c r="K81" s="138">
        <v>2.5</v>
      </c>
      <c r="L81" s="138">
        <v>2</v>
      </c>
      <c r="M81" s="138">
        <v>2.5</v>
      </c>
      <c r="N81" s="138">
        <v>2.5</v>
      </c>
      <c r="O81" s="138">
        <v>2.5</v>
      </c>
      <c r="P81" s="86">
        <f t="shared" si="12"/>
        <v>2</v>
      </c>
      <c r="Q81" s="86">
        <f t="shared" si="13"/>
        <v>2.4</v>
      </c>
      <c r="R81" s="86">
        <f t="shared" si="14"/>
        <v>2.5</v>
      </c>
      <c r="S81" s="139">
        <f t="shared" si="15"/>
        <v>0.16666666666666663</v>
      </c>
      <c r="T81" s="84" t="s">
        <v>160</v>
      </c>
      <c r="U81" s="86">
        <f t="shared" si="16"/>
        <v>2.4</v>
      </c>
      <c r="V81" s="86">
        <f t="shared" si="11"/>
        <v>0</v>
      </c>
      <c r="W81" s="151"/>
      <c r="X81" s="152"/>
    </row>
    <row r="82" spans="2:24" ht="21" customHeight="1" x14ac:dyDescent="0.15">
      <c r="B82" s="137">
        <v>76</v>
      </c>
      <c r="C82" s="218"/>
      <c r="D82" s="146" t="s">
        <v>372</v>
      </c>
      <c r="E82" s="147" t="s">
        <v>415</v>
      </c>
      <c r="F82" s="147" t="s">
        <v>157</v>
      </c>
      <c r="G82" s="141" t="s">
        <v>158</v>
      </c>
      <c r="H82" s="141" t="s">
        <v>161</v>
      </c>
      <c r="I82" s="141">
        <v>0</v>
      </c>
      <c r="J82" s="141" t="s">
        <v>159</v>
      </c>
      <c r="K82" s="138">
        <v>0.5</v>
      </c>
      <c r="L82" s="138">
        <v>0.5</v>
      </c>
      <c r="M82" s="138">
        <v>0.5</v>
      </c>
      <c r="N82" s="138">
        <v>0.5</v>
      </c>
      <c r="O82" s="138">
        <v>0.5</v>
      </c>
      <c r="P82" s="86">
        <f t="shared" si="12"/>
        <v>0.5</v>
      </c>
      <c r="Q82" s="86">
        <f t="shared" si="13"/>
        <v>0.5</v>
      </c>
      <c r="R82" s="86">
        <f t="shared" si="14"/>
        <v>0.5</v>
      </c>
      <c r="S82" s="139">
        <f t="shared" si="15"/>
        <v>0</v>
      </c>
      <c r="T82" s="84" t="s">
        <v>160</v>
      </c>
      <c r="U82" s="86">
        <f t="shared" si="16"/>
        <v>0.5</v>
      </c>
      <c r="V82" s="86">
        <f t="shared" si="11"/>
        <v>0</v>
      </c>
      <c r="W82" s="151"/>
      <c r="X82" s="152"/>
    </row>
    <row r="83" spans="2:24" ht="21" customHeight="1" x14ac:dyDescent="0.15">
      <c r="B83" s="137">
        <v>77</v>
      </c>
      <c r="C83" s="218"/>
      <c r="D83" s="146" t="s">
        <v>368</v>
      </c>
      <c r="E83" s="147" t="s">
        <v>415</v>
      </c>
      <c r="F83" s="147" t="s">
        <v>157</v>
      </c>
      <c r="G83" s="141" t="s">
        <v>158</v>
      </c>
      <c r="H83" s="141" t="s">
        <v>161</v>
      </c>
      <c r="I83" s="141">
        <v>0</v>
      </c>
      <c r="J83" s="141" t="s">
        <v>159</v>
      </c>
      <c r="K83" s="138">
        <v>0.5</v>
      </c>
      <c r="L83" s="138">
        <v>0.5</v>
      </c>
      <c r="M83" s="138">
        <v>0.5</v>
      </c>
      <c r="N83" s="138">
        <v>0.5</v>
      </c>
      <c r="O83" s="138">
        <v>0.5</v>
      </c>
      <c r="P83" s="86">
        <f t="shared" si="12"/>
        <v>0.5</v>
      </c>
      <c r="Q83" s="86">
        <f t="shared" si="13"/>
        <v>0.5</v>
      </c>
      <c r="R83" s="86">
        <f t="shared" si="14"/>
        <v>0.5</v>
      </c>
      <c r="S83" s="139">
        <f t="shared" si="15"/>
        <v>0</v>
      </c>
      <c r="T83" s="84" t="s">
        <v>160</v>
      </c>
      <c r="U83" s="86">
        <f t="shared" si="16"/>
        <v>0.5</v>
      </c>
      <c r="V83" s="86">
        <f t="shared" si="11"/>
        <v>0</v>
      </c>
      <c r="W83" s="151"/>
      <c r="X83" s="152"/>
    </row>
    <row r="84" spans="2:24" ht="21" customHeight="1" x14ac:dyDescent="0.15">
      <c r="B84" s="137">
        <v>78</v>
      </c>
      <c r="C84" s="218"/>
      <c r="D84" s="146" t="s">
        <v>363</v>
      </c>
      <c r="E84" s="147" t="s">
        <v>415</v>
      </c>
      <c r="F84" s="147" t="s">
        <v>157</v>
      </c>
      <c r="G84" s="141" t="s">
        <v>158</v>
      </c>
      <c r="H84" s="141" t="s">
        <v>161</v>
      </c>
      <c r="I84" s="141">
        <v>0</v>
      </c>
      <c r="J84" s="141" t="s">
        <v>159</v>
      </c>
      <c r="K84" s="138">
        <v>1</v>
      </c>
      <c r="L84" s="138">
        <v>1</v>
      </c>
      <c r="M84" s="138">
        <v>1</v>
      </c>
      <c r="N84" s="138">
        <v>1</v>
      </c>
      <c r="O84" s="138">
        <v>1</v>
      </c>
      <c r="P84" s="86">
        <f t="shared" si="12"/>
        <v>1</v>
      </c>
      <c r="Q84" s="86">
        <f t="shared" si="13"/>
        <v>1</v>
      </c>
      <c r="R84" s="86">
        <f t="shared" si="14"/>
        <v>1</v>
      </c>
      <c r="S84" s="139">
        <f t="shared" si="15"/>
        <v>0</v>
      </c>
      <c r="T84" s="84" t="s">
        <v>160</v>
      </c>
      <c r="U84" s="86">
        <f t="shared" si="16"/>
        <v>1</v>
      </c>
      <c r="V84" s="86">
        <f t="shared" si="11"/>
        <v>0</v>
      </c>
      <c r="W84" s="151"/>
      <c r="X84" s="152"/>
    </row>
    <row r="85" spans="2:24" ht="21" customHeight="1" x14ac:dyDescent="0.15">
      <c r="B85" s="137">
        <v>79</v>
      </c>
      <c r="C85" s="218" t="s">
        <v>373</v>
      </c>
      <c r="D85" s="146" t="s">
        <v>349</v>
      </c>
      <c r="E85" s="147" t="s">
        <v>415</v>
      </c>
      <c r="F85" s="147" t="s">
        <v>157</v>
      </c>
      <c r="G85" s="141" t="s">
        <v>158</v>
      </c>
      <c r="H85" s="141" t="s">
        <v>161</v>
      </c>
      <c r="I85" s="141">
        <v>0</v>
      </c>
      <c r="J85" s="141" t="s">
        <v>159</v>
      </c>
      <c r="K85" s="138">
        <v>2</v>
      </c>
      <c r="L85" s="138">
        <v>2</v>
      </c>
      <c r="M85" s="138">
        <v>2</v>
      </c>
      <c r="N85" s="138">
        <v>2</v>
      </c>
      <c r="O85" s="138">
        <v>2</v>
      </c>
      <c r="P85" s="86">
        <f t="shared" si="12"/>
        <v>2</v>
      </c>
      <c r="Q85" s="86">
        <f t="shared" si="13"/>
        <v>2</v>
      </c>
      <c r="R85" s="86">
        <f t="shared" si="14"/>
        <v>2</v>
      </c>
      <c r="S85" s="139">
        <f t="shared" si="15"/>
        <v>0</v>
      </c>
      <c r="T85" s="84" t="s">
        <v>160</v>
      </c>
      <c r="U85" s="86">
        <f t="shared" si="16"/>
        <v>2</v>
      </c>
      <c r="V85" s="86">
        <f t="shared" si="11"/>
        <v>0</v>
      </c>
      <c r="W85" s="151"/>
      <c r="X85" s="152"/>
    </row>
    <row r="86" spans="2:24" ht="21" customHeight="1" x14ac:dyDescent="0.15">
      <c r="B86" s="137">
        <v>80</v>
      </c>
      <c r="C86" s="218"/>
      <c r="D86" s="146" t="s">
        <v>374</v>
      </c>
      <c r="E86" s="147" t="s">
        <v>415</v>
      </c>
      <c r="F86" s="147" t="s">
        <v>157</v>
      </c>
      <c r="G86" s="141" t="s">
        <v>158</v>
      </c>
      <c r="H86" s="141" t="s">
        <v>161</v>
      </c>
      <c r="I86" s="141">
        <v>0</v>
      </c>
      <c r="J86" s="141" t="s">
        <v>159</v>
      </c>
      <c r="K86" s="138">
        <v>0.5</v>
      </c>
      <c r="L86" s="138">
        <v>0.5</v>
      </c>
      <c r="M86" s="138">
        <v>0.5</v>
      </c>
      <c r="N86" s="138">
        <v>0.5</v>
      </c>
      <c r="O86" s="138">
        <v>0.5</v>
      </c>
      <c r="P86" s="86">
        <f t="shared" si="12"/>
        <v>0.5</v>
      </c>
      <c r="Q86" s="86">
        <f t="shared" si="13"/>
        <v>0.5</v>
      </c>
      <c r="R86" s="86">
        <f t="shared" si="14"/>
        <v>0.5</v>
      </c>
      <c r="S86" s="139">
        <f t="shared" si="15"/>
        <v>0</v>
      </c>
      <c r="T86" s="84" t="s">
        <v>160</v>
      </c>
      <c r="U86" s="86">
        <f t="shared" si="16"/>
        <v>0.5</v>
      </c>
      <c r="V86" s="86">
        <f t="shared" si="11"/>
        <v>0</v>
      </c>
      <c r="W86" s="151"/>
      <c r="X86" s="152"/>
    </row>
    <row r="87" spans="2:24" x14ac:dyDescent="0.15">
      <c r="B87" s="137">
        <v>81</v>
      </c>
      <c r="C87" s="218"/>
      <c r="D87" s="146" t="s">
        <v>375</v>
      </c>
      <c r="E87" s="147" t="s">
        <v>415</v>
      </c>
      <c r="F87" s="147" t="s">
        <v>157</v>
      </c>
      <c r="G87" s="141" t="s">
        <v>158</v>
      </c>
      <c r="H87" s="141" t="s">
        <v>161</v>
      </c>
      <c r="I87" s="141">
        <v>0</v>
      </c>
      <c r="J87" s="141" t="s">
        <v>159</v>
      </c>
      <c r="K87" s="138">
        <v>2</v>
      </c>
      <c r="L87" s="138">
        <v>2</v>
      </c>
      <c r="M87" s="138">
        <v>2</v>
      </c>
      <c r="N87" s="138">
        <v>2</v>
      </c>
      <c r="O87" s="138">
        <v>2</v>
      </c>
      <c r="P87" s="86">
        <f t="shared" si="12"/>
        <v>2</v>
      </c>
      <c r="Q87" s="86">
        <f t="shared" si="13"/>
        <v>2</v>
      </c>
      <c r="R87" s="86">
        <f t="shared" si="14"/>
        <v>2</v>
      </c>
      <c r="S87" s="139">
        <f t="shared" si="15"/>
        <v>0</v>
      </c>
      <c r="T87" s="84" t="s">
        <v>160</v>
      </c>
      <c r="U87" s="86">
        <f t="shared" si="16"/>
        <v>2</v>
      </c>
      <c r="V87" s="86">
        <f t="shared" si="11"/>
        <v>0</v>
      </c>
      <c r="W87" s="151"/>
      <c r="X87" s="152"/>
    </row>
    <row r="88" spans="2:24" x14ac:dyDescent="0.15">
      <c r="B88" s="137">
        <v>82</v>
      </c>
      <c r="C88" s="218" t="s">
        <v>376</v>
      </c>
      <c r="D88" s="146" t="s">
        <v>349</v>
      </c>
      <c r="E88" s="147" t="s">
        <v>415</v>
      </c>
      <c r="F88" s="147" t="s">
        <v>157</v>
      </c>
      <c r="G88" s="141" t="s">
        <v>158</v>
      </c>
      <c r="H88" s="141" t="s">
        <v>161</v>
      </c>
      <c r="I88" s="141">
        <v>0</v>
      </c>
      <c r="J88" s="141" t="s">
        <v>159</v>
      </c>
      <c r="K88" s="138">
        <v>2</v>
      </c>
      <c r="L88" s="138">
        <v>2</v>
      </c>
      <c r="M88" s="138">
        <v>2</v>
      </c>
      <c r="N88" s="138">
        <v>2</v>
      </c>
      <c r="O88" s="138">
        <v>2</v>
      </c>
      <c r="P88" s="86">
        <f t="shared" si="12"/>
        <v>2</v>
      </c>
      <c r="Q88" s="86">
        <f t="shared" si="13"/>
        <v>2</v>
      </c>
      <c r="R88" s="86">
        <f t="shared" si="14"/>
        <v>2</v>
      </c>
      <c r="S88" s="139">
        <f t="shared" si="15"/>
        <v>0</v>
      </c>
      <c r="T88" s="84" t="s">
        <v>160</v>
      </c>
      <c r="U88" s="86">
        <f t="shared" si="16"/>
        <v>2</v>
      </c>
      <c r="V88" s="86">
        <f t="shared" si="11"/>
        <v>0</v>
      </c>
      <c r="W88" s="151"/>
      <c r="X88" s="152"/>
    </row>
    <row r="89" spans="2:24" x14ac:dyDescent="0.15">
      <c r="B89" s="137">
        <v>83</v>
      </c>
      <c r="C89" s="218"/>
      <c r="D89" s="146" t="s">
        <v>377</v>
      </c>
      <c r="E89" s="147" t="s">
        <v>415</v>
      </c>
      <c r="F89" s="147" t="s">
        <v>157</v>
      </c>
      <c r="G89" s="141" t="s">
        <v>158</v>
      </c>
      <c r="H89" s="141" t="s">
        <v>161</v>
      </c>
      <c r="I89" s="141">
        <v>0</v>
      </c>
      <c r="J89" s="141" t="s">
        <v>159</v>
      </c>
      <c r="K89" s="138">
        <v>1.5</v>
      </c>
      <c r="L89" s="138">
        <v>1</v>
      </c>
      <c r="M89" s="138">
        <v>1</v>
      </c>
      <c r="N89" s="138">
        <v>1</v>
      </c>
      <c r="O89" s="138">
        <v>1.5</v>
      </c>
      <c r="P89" s="86">
        <f t="shared" si="12"/>
        <v>1</v>
      </c>
      <c r="Q89" s="86">
        <f t="shared" si="13"/>
        <v>1.2</v>
      </c>
      <c r="R89" s="86">
        <f t="shared" si="14"/>
        <v>1.5</v>
      </c>
      <c r="S89" s="139">
        <f t="shared" si="15"/>
        <v>0.25000000000000006</v>
      </c>
      <c r="T89" s="84" t="s">
        <v>160</v>
      </c>
      <c r="U89" s="86">
        <f t="shared" si="16"/>
        <v>1.2</v>
      </c>
      <c r="V89" s="86">
        <f t="shared" si="11"/>
        <v>0</v>
      </c>
      <c r="W89" s="151"/>
      <c r="X89" s="152"/>
    </row>
    <row r="90" spans="2:24" ht="36" x14ac:dyDescent="0.15">
      <c r="B90" s="137">
        <v>84</v>
      </c>
      <c r="C90" s="218" t="s">
        <v>378</v>
      </c>
      <c r="D90" s="146" t="s">
        <v>379</v>
      </c>
      <c r="E90" s="147" t="s">
        <v>415</v>
      </c>
      <c r="F90" s="147" t="s">
        <v>157</v>
      </c>
      <c r="G90" s="141" t="s">
        <v>158</v>
      </c>
      <c r="H90" s="141" t="s">
        <v>161</v>
      </c>
      <c r="I90" s="141">
        <v>0</v>
      </c>
      <c r="J90" s="141" t="s">
        <v>159</v>
      </c>
      <c r="K90" s="138">
        <v>4</v>
      </c>
      <c r="L90" s="138">
        <v>4</v>
      </c>
      <c r="M90" s="138">
        <v>3</v>
      </c>
      <c r="N90" s="138">
        <v>2.5</v>
      </c>
      <c r="O90" s="138"/>
      <c r="P90" s="86">
        <f>IF(OR(ISNUMBER(K90),ISNUMBER(#REF!),ISNUMBER(M90),ISNUMBER(N90),ISNUMBER(L90)),MIN(K90:N90),"")</f>
        <v>2.5</v>
      </c>
      <c r="Q90" s="86">
        <f>IF(OR(ISNUMBER(K90),ISNUMBER(#REF!),ISNUMBER(M90),ISNUMBER(N90),ISNUMBER(L90)),AVERAGE(K90:N90),"")</f>
        <v>3.375</v>
      </c>
      <c r="R90" s="86">
        <f>IF(OR(ISNUMBER(K90),ISNUMBER(#REF!),ISNUMBER(M90),ISNUMBER(N90),ISNUMBER(L90)),MAX(K90:N90),"")</f>
        <v>4</v>
      </c>
      <c r="S90" s="139">
        <f t="shared" si="15"/>
        <v>0.25925925925925924</v>
      </c>
      <c r="T90" s="84" t="s">
        <v>160</v>
      </c>
      <c r="U90" s="86">
        <f t="shared" si="16"/>
        <v>3.375</v>
      </c>
      <c r="V90" s="86">
        <f t="shared" si="11"/>
        <v>0</v>
      </c>
      <c r="W90" s="151"/>
      <c r="X90" s="152"/>
    </row>
    <row r="91" spans="2:24" x14ac:dyDescent="0.15">
      <c r="B91" s="137">
        <v>85</v>
      </c>
      <c r="C91" s="218"/>
      <c r="D91" s="146" t="s">
        <v>380</v>
      </c>
      <c r="E91" s="147" t="s">
        <v>415</v>
      </c>
      <c r="F91" s="147" t="s">
        <v>157</v>
      </c>
      <c r="G91" s="141" t="s">
        <v>158</v>
      </c>
      <c r="H91" s="141" t="s">
        <v>161</v>
      </c>
      <c r="I91" s="141">
        <v>0</v>
      </c>
      <c r="J91" s="141" t="s">
        <v>159</v>
      </c>
      <c r="K91" s="138">
        <v>2.5</v>
      </c>
      <c r="L91" s="138">
        <v>2.5</v>
      </c>
      <c r="M91" s="138">
        <v>1.5</v>
      </c>
      <c r="N91" s="138">
        <v>2</v>
      </c>
      <c r="O91" s="138"/>
      <c r="P91" s="86">
        <f>IF(OR(ISNUMBER(K91),ISNUMBER(#REF!),ISNUMBER(M91),ISNUMBER(N91),ISNUMBER(L91)),MIN(K91:N91),"")</f>
        <v>1.5</v>
      </c>
      <c r="Q91" s="86">
        <f>IF(OR(ISNUMBER(K91),ISNUMBER(#REF!),ISNUMBER(M91),ISNUMBER(N91),ISNUMBER(L91)),AVERAGE(K91:N91),"")</f>
        <v>2.125</v>
      </c>
      <c r="R91" s="86">
        <f>IF(OR(ISNUMBER(K91),ISNUMBER(#REF!),ISNUMBER(M91),ISNUMBER(N91),ISNUMBER(L91)),MAX(K91:N91),"")</f>
        <v>2.5</v>
      </c>
      <c r="S91" s="139">
        <f t="shared" si="15"/>
        <v>0.29411764705882354</v>
      </c>
      <c r="T91" s="84" t="s">
        <v>160</v>
      </c>
      <c r="U91" s="86">
        <f t="shared" si="16"/>
        <v>2.125</v>
      </c>
      <c r="V91" s="86">
        <f t="shared" si="11"/>
        <v>0</v>
      </c>
      <c r="W91" s="151"/>
      <c r="X91" s="152"/>
    </row>
    <row r="92" spans="2:24" ht="24" x14ac:dyDescent="0.15">
      <c r="B92" s="137">
        <v>86</v>
      </c>
      <c r="C92" s="218"/>
      <c r="D92" s="146" t="s">
        <v>381</v>
      </c>
      <c r="E92" s="147" t="s">
        <v>415</v>
      </c>
      <c r="F92" s="147" t="s">
        <v>157</v>
      </c>
      <c r="G92" s="141" t="s">
        <v>158</v>
      </c>
      <c r="H92" s="141" t="s">
        <v>161</v>
      </c>
      <c r="I92" s="141">
        <v>0</v>
      </c>
      <c r="J92" s="141" t="s">
        <v>159</v>
      </c>
      <c r="K92" s="138">
        <v>2.5</v>
      </c>
      <c r="L92" s="138">
        <v>2.5</v>
      </c>
      <c r="M92" s="138">
        <v>1.5</v>
      </c>
      <c r="N92" s="138">
        <v>2</v>
      </c>
      <c r="O92" s="138"/>
      <c r="P92" s="86">
        <f>IF(OR(ISNUMBER(K92),ISNUMBER(#REF!),ISNUMBER(M92),ISNUMBER(N92),ISNUMBER(L92)),MIN(K92:N92),"")</f>
        <v>1.5</v>
      </c>
      <c r="Q92" s="86">
        <f>IF(OR(ISNUMBER(K92),ISNUMBER(#REF!),ISNUMBER(M92),ISNUMBER(N92),ISNUMBER(L92)),AVERAGE(K92:N92),"")</f>
        <v>2.125</v>
      </c>
      <c r="R92" s="86">
        <f>IF(OR(ISNUMBER(K92),ISNUMBER(#REF!),ISNUMBER(M92),ISNUMBER(N92),ISNUMBER(L92)),MAX(K92:N92),"")</f>
        <v>2.5</v>
      </c>
      <c r="S92" s="139">
        <f t="shared" si="15"/>
        <v>0.29411764705882354</v>
      </c>
      <c r="T92" s="84" t="s">
        <v>160</v>
      </c>
      <c r="U92" s="86">
        <f t="shared" si="16"/>
        <v>2.125</v>
      </c>
      <c r="V92" s="86">
        <f t="shared" si="11"/>
        <v>0</v>
      </c>
      <c r="W92" s="151"/>
      <c r="X92" s="152"/>
    </row>
    <row r="93" spans="2:24" ht="24" x14ac:dyDescent="0.15">
      <c r="B93" s="137">
        <v>87</v>
      </c>
      <c r="C93" s="218"/>
      <c r="D93" s="146" t="s">
        <v>382</v>
      </c>
      <c r="E93" s="147" t="s">
        <v>415</v>
      </c>
      <c r="F93" s="147" t="s">
        <v>157</v>
      </c>
      <c r="G93" s="141" t="s">
        <v>158</v>
      </c>
      <c r="H93" s="141" t="s">
        <v>161</v>
      </c>
      <c r="I93" s="141">
        <v>0</v>
      </c>
      <c r="J93" s="141" t="s">
        <v>159</v>
      </c>
      <c r="K93" s="138">
        <v>2.5</v>
      </c>
      <c r="L93" s="138">
        <v>2.5</v>
      </c>
      <c r="M93" s="138">
        <v>1.5</v>
      </c>
      <c r="N93" s="138">
        <v>2</v>
      </c>
      <c r="O93" s="138"/>
      <c r="P93" s="86">
        <f>IF(OR(ISNUMBER(K93),ISNUMBER(#REF!),ISNUMBER(M93),ISNUMBER(N93),ISNUMBER(L93)),MIN(K93:N93),"")</f>
        <v>1.5</v>
      </c>
      <c r="Q93" s="86">
        <f>IF(OR(ISNUMBER(K93),ISNUMBER(#REF!),ISNUMBER(M93),ISNUMBER(N93),ISNUMBER(L93)),AVERAGE(K93:N93),"")</f>
        <v>2.125</v>
      </c>
      <c r="R93" s="86">
        <f>IF(OR(ISNUMBER(K93),ISNUMBER(#REF!),ISNUMBER(M93),ISNUMBER(N93),ISNUMBER(L93)),MAX(K93:N93),"")</f>
        <v>2.5</v>
      </c>
      <c r="S93" s="139">
        <f t="shared" si="15"/>
        <v>0.29411764705882354</v>
      </c>
      <c r="T93" s="84" t="s">
        <v>160</v>
      </c>
      <c r="U93" s="86">
        <f t="shared" si="16"/>
        <v>2.125</v>
      </c>
      <c r="V93" s="86">
        <f t="shared" si="11"/>
        <v>0</v>
      </c>
      <c r="W93" s="151"/>
      <c r="X93" s="152"/>
    </row>
    <row r="94" spans="2:24" ht="24" x14ac:dyDescent="0.15">
      <c r="B94" s="137">
        <v>88</v>
      </c>
      <c r="C94" s="218"/>
      <c r="D94" s="146" t="s">
        <v>383</v>
      </c>
      <c r="E94" s="147" t="s">
        <v>415</v>
      </c>
      <c r="F94" s="147" t="s">
        <v>157</v>
      </c>
      <c r="G94" s="141" t="s">
        <v>158</v>
      </c>
      <c r="H94" s="141" t="s">
        <v>161</v>
      </c>
      <c r="I94" s="141">
        <v>0</v>
      </c>
      <c r="J94" s="141" t="s">
        <v>159</v>
      </c>
      <c r="K94" s="138">
        <v>2.5</v>
      </c>
      <c r="L94" s="138">
        <v>2.5</v>
      </c>
      <c r="M94" s="138">
        <v>1.5</v>
      </c>
      <c r="N94" s="138">
        <v>2</v>
      </c>
      <c r="O94" s="138"/>
      <c r="P94" s="86">
        <f>IF(OR(ISNUMBER(K94),ISNUMBER(#REF!),ISNUMBER(M94),ISNUMBER(N94),ISNUMBER(L94)),MIN(K94:N94),"")</f>
        <v>1.5</v>
      </c>
      <c r="Q94" s="86">
        <f>IF(OR(ISNUMBER(K94),ISNUMBER(#REF!),ISNUMBER(M94),ISNUMBER(N94),ISNUMBER(L94)),AVERAGE(K94:N94),"")</f>
        <v>2.125</v>
      </c>
      <c r="R94" s="86">
        <f>IF(OR(ISNUMBER(K94),ISNUMBER(#REF!),ISNUMBER(M94),ISNUMBER(N94),ISNUMBER(L94)),MAX(K94:N94),"")</f>
        <v>2.5</v>
      </c>
      <c r="S94" s="139">
        <f t="shared" si="15"/>
        <v>0.29411764705882354</v>
      </c>
      <c r="T94" s="84" t="s">
        <v>160</v>
      </c>
      <c r="U94" s="86">
        <f t="shared" si="16"/>
        <v>2.125</v>
      </c>
      <c r="V94" s="86">
        <f t="shared" si="11"/>
        <v>0</v>
      </c>
      <c r="W94" s="151"/>
      <c r="X94" s="152"/>
    </row>
    <row r="95" spans="2:24" ht="24" x14ac:dyDescent="0.15">
      <c r="B95" s="137">
        <v>89</v>
      </c>
      <c r="C95" s="218"/>
      <c r="D95" s="146" t="s">
        <v>384</v>
      </c>
      <c r="E95" s="147" t="s">
        <v>415</v>
      </c>
      <c r="F95" s="147" t="s">
        <v>157</v>
      </c>
      <c r="G95" s="141" t="s">
        <v>162</v>
      </c>
      <c r="H95" s="141" t="s">
        <v>161</v>
      </c>
      <c r="I95" s="141">
        <v>0</v>
      </c>
      <c r="J95" s="141" t="s">
        <v>159</v>
      </c>
      <c r="K95" s="138">
        <v>2.5</v>
      </c>
      <c r="L95" s="138">
        <v>2.5</v>
      </c>
      <c r="M95" s="138">
        <v>1.5</v>
      </c>
      <c r="N95" s="138">
        <v>2</v>
      </c>
      <c r="O95" s="138"/>
      <c r="P95" s="86">
        <f>IF(OR(ISNUMBER(K95),ISNUMBER(#REF!),ISNUMBER(M95),ISNUMBER(N95),ISNUMBER(L95)),MIN(K95:N95),"")</f>
        <v>1.5</v>
      </c>
      <c r="Q95" s="86">
        <f>IF(OR(ISNUMBER(K95),ISNUMBER(#REF!),ISNUMBER(M95),ISNUMBER(N95),ISNUMBER(L95)),AVERAGE(K95:N95),"")</f>
        <v>2.125</v>
      </c>
      <c r="R95" s="86">
        <f>IF(OR(ISNUMBER(K95),ISNUMBER(#REF!),ISNUMBER(M95),ISNUMBER(N95),ISNUMBER(L95)),MAX(K95:N95),"")</f>
        <v>2.5</v>
      </c>
      <c r="S95" s="139">
        <f t="shared" si="15"/>
        <v>0.29411764705882354</v>
      </c>
      <c r="T95" s="84" t="s">
        <v>160</v>
      </c>
      <c r="U95" s="86">
        <f t="shared" si="16"/>
        <v>2.125</v>
      </c>
      <c r="V95" s="86">
        <f t="shared" si="11"/>
        <v>0</v>
      </c>
      <c r="W95" s="151"/>
      <c r="X95" s="152"/>
    </row>
    <row r="96" spans="2:24" x14ac:dyDescent="0.15">
      <c r="B96" s="137">
        <v>90</v>
      </c>
      <c r="C96" s="218"/>
      <c r="D96" s="146" t="s">
        <v>385</v>
      </c>
      <c r="E96" s="147" t="s">
        <v>415</v>
      </c>
      <c r="F96" s="147" t="s">
        <v>157</v>
      </c>
      <c r="G96" s="141" t="s">
        <v>162</v>
      </c>
      <c r="H96" s="141" t="s">
        <v>161</v>
      </c>
      <c r="I96" s="141">
        <v>0</v>
      </c>
      <c r="J96" s="141" t="s">
        <v>159</v>
      </c>
      <c r="K96" s="138">
        <v>2</v>
      </c>
      <c r="L96" s="138">
        <v>2</v>
      </c>
      <c r="M96" s="138">
        <v>1.5</v>
      </c>
      <c r="N96" s="138">
        <v>2</v>
      </c>
      <c r="O96" s="138"/>
      <c r="P96" s="86">
        <f>IF(OR(ISNUMBER(K96),ISNUMBER(#REF!),ISNUMBER(M96),ISNUMBER(N96),ISNUMBER(L96)),MIN(K96:N96),"")</f>
        <v>1.5</v>
      </c>
      <c r="Q96" s="86">
        <f>IF(OR(ISNUMBER(K96),ISNUMBER(#REF!),ISNUMBER(M96),ISNUMBER(N96),ISNUMBER(L96)),AVERAGE(K96:N96),"")</f>
        <v>1.875</v>
      </c>
      <c r="R96" s="86">
        <f>IF(OR(ISNUMBER(K96),ISNUMBER(#REF!),ISNUMBER(M96),ISNUMBER(N96),ISNUMBER(L96)),MAX(K96:N96),"")</f>
        <v>2</v>
      </c>
      <c r="S96" s="139">
        <f t="shared" si="15"/>
        <v>0.2</v>
      </c>
      <c r="T96" s="84" t="s">
        <v>160</v>
      </c>
      <c r="U96" s="86">
        <f t="shared" si="16"/>
        <v>1.875</v>
      </c>
      <c r="V96" s="86">
        <f t="shared" si="11"/>
        <v>0</v>
      </c>
      <c r="W96" s="151"/>
      <c r="X96" s="152"/>
    </row>
    <row r="97" spans="2:24" ht="36" x14ac:dyDescent="0.15">
      <c r="B97" s="137">
        <v>91</v>
      </c>
      <c r="C97" s="218"/>
      <c r="D97" s="146" t="s">
        <v>386</v>
      </c>
      <c r="E97" s="147" t="s">
        <v>415</v>
      </c>
      <c r="F97" s="147" t="s">
        <v>157</v>
      </c>
      <c r="G97" s="141" t="s">
        <v>162</v>
      </c>
      <c r="H97" s="141" t="s">
        <v>161</v>
      </c>
      <c r="I97" s="141">
        <v>0</v>
      </c>
      <c r="J97" s="141" t="s">
        <v>159</v>
      </c>
      <c r="K97" s="138">
        <v>2.5</v>
      </c>
      <c r="L97" s="138">
        <v>2.5</v>
      </c>
      <c r="M97" s="138">
        <v>1.5</v>
      </c>
      <c r="N97" s="138">
        <v>2</v>
      </c>
      <c r="O97" s="138"/>
      <c r="P97" s="86">
        <f>IF(OR(ISNUMBER(K97),ISNUMBER(#REF!),ISNUMBER(M97),ISNUMBER(N97),ISNUMBER(L97)),MIN(K97:N97),"")</f>
        <v>1.5</v>
      </c>
      <c r="Q97" s="86">
        <f>IF(OR(ISNUMBER(K97),ISNUMBER(#REF!),ISNUMBER(M97),ISNUMBER(N97),ISNUMBER(L97)),AVERAGE(K97:N97),"")</f>
        <v>2.125</v>
      </c>
      <c r="R97" s="86">
        <f>IF(OR(ISNUMBER(K97),ISNUMBER(#REF!),ISNUMBER(M97),ISNUMBER(N97),ISNUMBER(L97)),MAX(K97:N97),"")</f>
        <v>2.5</v>
      </c>
      <c r="S97" s="139">
        <f t="shared" si="15"/>
        <v>0.29411764705882354</v>
      </c>
      <c r="T97" s="84" t="s">
        <v>160</v>
      </c>
      <c r="U97" s="86">
        <f t="shared" si="16"/>
        <v>2.125</v>
      </c>
      <c r="V97" s="86">
        <f t="shared" si="11"/>
        <v>0</v>
      </c>
      <c r="W97" s="151"/>
      <c r="X97" s="152"/>
    </row>
    <row r="98" spans="2:24" ht="24" x14ac:dyDescent="0.15">
      <c r="B98" s="137">
        <v>92</v>
      </c>
      <c r="C98" s="218"/>
      <c r="D98" s="146" t="s">
        <v>387</v>
      </c>
      <c r="E98" s="147" t="s">
        <v>415</v>
      </c>
      <c r="F98" s="147" t="s">
        <v>157</v>
      </c>
      <c r="G98" s="141" t="s">
        <v>158</v>
      </c>
      <c r="H98" s="141" t="s">
        <v>161</v>
      </c>
      <c r="I98" s="141">
        <v>0</v>
      </c>
      <c r="J98" s="141" t="s">
        <v>159</v>
      </c>
      <c r="K98" s="138">
        <v>2</v>
      </c>
      <c r="L98" s="138">
        <v>2</v>
      </c>
      <c r="M98" s="138">
        <v>1.5</v>
      </c>
      <c r="N98" s="138">
        <v>2</v>
      </c>
      <c r="O98" s="138"/>
      <c r="P98" s="86">
        <f>IF(OR(ISNUMBER(K98),ISNUMBER(#REF!),ISNUMBER(M98),ISNUMBER(N98),ISNUMBER(L98)),MIN(K98:N98),"")</f>
        <v>1.5</v>
      </c>
      <c r="Q98" s="86">
        <f>IF(OR(ISNUMBER(K98),ISNUMBER(#REF!),ISNUMBER(M98),ISNUMBER(N98),ISNUMBER(L98)),AVERAGE(K98:N98),"")</f>
        <v>1.875</v>
      </c>
      <c r="R98" s="86">
        <f>IF(OR(ISNUMBER(K98),ISNUMBER(#REF!),ISNUMBER(M98),ISNUMBER(N98),ISNUMBER(L98)),MAX(K98:N98),"")</f>
        <v>2</v>
      </c>
      <c r="S98" s="139">
        <f t="shared" si="15"/>
        <v>0.2</v>
      </c>
      <c r="T98" s="84" t="s">
        <v>160</v>
      </c>
      <c r="U98" s="86">
        <f t="shared" si="16"/>
        <v>1.875</v>
      </c>
      <c r="V98" s="86">
        <f t="shared" si="11"/>
        <v>0</v>
      </c>
      <c r="W98" s="151"/>
      <c r="X98" s="152"/>
    </row>
    <row r="99" spans="2:24" ht="72" x14ac:dyDescent="0.15">
      <c r="B99" s="137">
        <v>93</v>
      </c>
      <c r="C99" s="218"/>
      <c r="D99" s="146" t="s">
        <v>388</v>
      </c>
      <c r="E99" s="147" t="s">
        <v>415</v>
      </c>
      <c r="F99" s="147" t="s">
        <v>157</v>
      </c>
      <c r="G99" s="141" t="s">
        <v>158</v>
      </c>
      <c r="H99" s="141" t="s">
        <v>161</v>
      </c>
      <c r="I99" s="141">
        <v>0</v>
      </c>
      <c r="J99" s="141" t="s">
        <v>159</v>
      </c>
      <c r="K99" s="138">
        <v>2.5</v>
      </c>
      <c r="L99" s="138">
        <v>2.5</v>
      </c>
      <c r="M99" s="138">
        <v>1.5</v>
      </c>
      <c r="N99" s="138">
        <v>2</v>
      </c>
      <c r="O99" s="138"/>
      <c r="P99" s="86">
        <f>IF(OR(ISNUMBER(K99),ISNUMBER(#REF!),ISNUMBER(M99),ISNUMBER(N99),ISNUMBER(L99)),MIN(K99:N99),"")</f>
        <v>1.5</v>
      </c>
      <c r="Q99" s="86">
        <f>IF(OR(ISNUMBER(K99),ISNUMBER(#REF!),ISNUMBER(M99),ISNUMBER(N99),ISNUMBER(L99)),AVERAGE(K99:N99),"")</f>
        <v>2.125</v>
      </c>
      <c r="R99" s="86">
        <f>IF(OR(ISNUMBER(K99),ISNUMBER(#REF!),ISNUMBER(M99),ISNUMBER(N99),ISNUMBER(L99)),MAX(K99:N99),"")</f>
        <v>2.5</v>
      </c>
      <c r="S99" s="139">
        <f t="shared" si="15"/>
        <v>0.29411764705882354</v>
      </c>
      <c r="T99" s="84" t="s">
        <v>160</v>
      </c>
      <c r="U99" s="86">
        <f t="shared" si="16"/>
        <v>2.125</v>
      </c>
      <c r="V99" s="86">
        <f t="shared" si="11"/>
        <v>0</v>
      </c>
      <c r="W99" s="151"/>
      <c r="X99" s="152"/>
    </row>
    <row r="100" spans="2:24" ht="36" x14ac:dyDescent="0.15">
      <c r="B100" s="137">
        <v>94</v>
      </c>
      <c r="C100" s="218"/>
      <c r="D100" s="146" t="s">
        <v>389</v>
      </c>
      <c r="E100" s="147" t="s">
        <v>415</v>
      </c>
      <c r="F100" s="147" t="s">
        <v>157</v>
      </c>
      <c r="G100" s="141" t="s">
        <v>158</v>
      </c>
      <c r="H100" s="141" t="s">
        <v>161</v>
      </c>
      <c r="I100" s="141">
        <v>0</v>
      </c>
      <c r="J100" s="141" t="s">
        <v>159</v>
      </c>
      <c r="K100" s="138">
        <v>2</v>
      </c>
      <c r="L100" s="138">
        <v>2</v>
      </c>
      <c r="M100" s="138">
        <v>2</v>
      </c>
      <c r="N100" s="138">
        <v>2</v>
      </c>
      <c r="O100" s="138"/>
      <c r="P100" s="86">
        <f>IF(OR(ISNUMBER(K100),ISNUMBER(#REF!),ISNUMBER(M100),ISNUMBER(N100),ISNUMBER(L100)),MIN(K100:N100),"")</f>
        <v>2</v>
      </c>
      <c r="Q100" s="86">
        <f>IF(OR(ISNUMBER(K100),ISNUMBER(#REF!),ISNUMBER(M100),ISNUMBER(N100),ISNUMBER(L100)),AVERAGE(K100:N100),"")</f>
        <v>2</v>
      </c>
      <c r="R100" s="86">
        <f>IF(OR(ISNUMBER(K100),ISNUMBER(#REF!),ISNUMBER(M100),ISNUMBER(N100),ISNUMBER(L100)),MAX(K100:N100),"")</f>
        <v>2</v>
      </c>
      <c r="S100" s="139">
        <f t="shared" si="15"/>
        <v>0</v>
      </c>
      <c r="T100" s="84" t="s">
        <v>160</v>
      </c>
      <c r="U100" s="86">
        <f t="shared" si="16"/>
        <v>2</v>
      </c>
      <c r="V100" s="86">
        <f t="shared" si="11"/>
        <v>0</v>
      </c>
      <c r="W100" s="151"/>
      <c r="X100" s="152"/>
    </row>
    <row r="101" spans="2:24" ht="48" x14ac:dyDescent="0.15">
      <c r="B101" s="137">
        <v>95</v>
      </c>
      <c r="C101" s="218"/>
      <c r="D101" s="146" t="s">
        <v>390</v>
      </c>
      <c r="E101" s="147" t="s">
        <v>415</v>
      </c>
      <c r="F101" s="147" t="s">
        <v>157</v>
      </c>
      <c r="G101" s="141" t="s">
        <v>162</v>
      </c>
      <c r="H101" s="141" t="s">
        <v>161</v>
      </c>
      <c r="I101" s="141">
        <v>0</v>
      </c>
      <c r="J101" s="141" t="s">
        <v>159</v>
      </c>
      <c r="K101" s="138">
        <v>4</v>
      </c>
      <c r="L101" s="138">
        <v>4</v>
      </c>
      <c r="M101" s="138">
        <v>3</v>
      </c>
      <c r="N101" s="138">
        <v>3</v>
      </c>
      <c r="O101" s="138"/>
      <c r="P101" s="86">
        <f>IF(OR(ISNUMBER(K101),ISNUMBER(#REF!),ISNUMBER(M101),ISNUMBER(N101),ISNUMBER(L101)),MIN(K101:N101),"")</f>
        <v>3</v>
      </c>
      <c r="Q101" s="86">
        <f>IF(OR(ISNUMBER(K101),ISNUMBER(#REF!),ISNUMBER(M101),ISNUMBER(N101),ISNUMBER(L101)),AVERAGE(K101:N101),"")</f>
        <v>3.5</v>
      </c>
      <c r="R101" s="86">
        <f>IF(OR(ISNUMBER(K101),ISNUMBER(#REF!),ISNUMBER(M101),ISNUMBER(N101),ISNUMBER(L101)),MAX(K101:N101),"")</f>
        <v>4</v>
      </c>
      <c r="S101" s="139">
        <f t="shared" si="15"/>
        <v>0.14285714285714285</v>
      </c>
      <c r="T101" s="84" t="s">
        <v>160</v>
      </c>
      <c r="U101" s="86">
        <f t="shared" si="16"/>
        <v>3.5</v>
      </c>
      <c r="V101" s="86">
        <f t="shared" si="11"/>
        <v>0</v>
      </c>
      <c r="W101" s="151"/>
      <c r="X101" s="152"/>
    </row>
    <row r="102" spans="2:24" x14ac:dyDescent="0.15">
      <c r="B102" s="137">
        <v>96</v>
      </c>
      <c r="C102" s="218"/>
      <c r="D102" s="146" t="s">
        <v>391</v>
      </c>
      <c r="E102" s="147" t="s">
        <v>415</v>
      </c>
      <c r="F102" s="147" t="s">
        <v>157</v>
      </c>
      <c r="G102" s="141" t="s">
        <v>158</v>
      </c>
      <c r="H102" s="141" t="s">
        <v>161</v>
      </c>
      <c r="I102" s="141">
        <v>0</v>
      </c>
      <c r="J102" s="141" t="s">
        <v>159</v>
      </c>
      <c r="K102" s="138">
        <v>2</v>
      </c>
      <c r="L102" s="138">
        <v>2</v>
      </c>
      <c r="M102" s="138">
        <v>1.5</v>
      </c>
      <c r="N102" s="138">
        <v>2</v>
      </c>
      <c r="O102" s="138"/>
      <c r="P102" s="86">
        <f>IF(OR(ISNUMBER(K102),ISNUMBER(#REF!),ISNUMBER(M102),ISNUMBER(N102),ISNUMBER(L102)),MIN(K102:N102),"")</f>
        <v>1.5</v>
      </c>
      <c r="Q102" s="86">
        <f>IF(OR(ISNUMBER(K102),ISNUMBER(#REF!),ISNUMBER(M102),ISNUMBER(N102),ISNUMBER(L102)),AVERAGE(K102:N102),"")</f>
        <v>1.875</v>
      </c>
      <c r="R102" s="86">
        <f>IF(OR(ISNUMBER(K102),ISNUMBER(#REF!),ISNUMBER(M102),ISNUMBER(N102),ISNUMBER(L102)),MAX(K102:N102),"")</f>
        <v>2</v>
      </c>
      <c r="S102" s="139">
        <f t="shared" si="15"/>
        <v>0.2</v>
      </c>
      <c r="T102" s="84" t="s">
        <v>160</v>
      </c>
      <c r="U102" s="86">
        <f t="shared" si="16"/>
        <v>1.875</v>
      </c>
      <c r="V102" s="86">
        <f t="shared" si="11"/>
        <v>0</v>
      </c>
      <c r="W102" s="151"/>
      <c r="X102" s="152"/>
    </row>
    <row r="103" spans="2:24" ht="24" x14ac:dyDescent="0.15">
      <c r="B103" s="137">
        <v>97</v>
      </c>
      <c r="C103" s="218"/>
      <c r="D103" s="146" t="s">
        <v>392</v>
      </c>
      <c r="E103" s="147" t="s">
        <v>415</v>
      </c>
      <c r="F103" s="147" t="s">
        <v>157</v>
      </c>
      <c r="G103" s="141" t="s">
        <v>158</v>
      </c>
      <c r="H103" s="141" t="s">
        <v>161</v>
      </c>
      <c r="I103" s="141">
        <v>0</v>
      </c>
      <c r="J103" s="141" t="s">
        <v>159</v>
      </c>
      <c r="K103" s="138">
        <v>2</v>
      </c>
      <c r="L103" s="138">
        <v>2</v>
      </c>
      <c r="M103" s="138">
        <v>1.5</v>
      </c>
      <c r="N103" s="138">
        <v>2</v>
      </c>
      <c r="O103" s="138"/>
      <c r="P103" s="86">
        <f>IF(OR(ISNUMBER(K103),ISNUMBER(#REF!),ISNUMBER(M103),ISNUMBER(N103),ISNUMBER(L103)),MIN(K103:N103),"")</f>
        <v>1.5</v>
      </c>
      <c r="Q103" s="86">
        <f>IF(OR(ISNUMBER(K103),ISNUMBER(#REF!),ISNUMBER(M103),ISNUMBER(N103),ISNUMBER(L103)),AVERAGE(K103:N103),"")</f>
        <v>1.875</v>
      </c>
      <c r="R103" s="86">
        <f>IF(OR(ISNUMBER(K103),ISNUMBER(#REF!),ISNUMBER(M103),ISNUMBER(N103),ISNUMBER(L103)),MAX(K103:N103),"")</f>
        <v>2</v>
      </c>
      <c r="S103" s="139">
        <f t="shared" si="15"/>
        <v>0.2</v>
      </c>
      <c r="T103" s="84" t="s">
        <v>160</v>
      </c>
      <c r="U103" s="86">
        <f t="shared" si="16"/>
        <v>1.875</v>
      </c>
      <c r="V103" s="86">
        <f t="shared" si="11"/>
        <v>0</v>
      </c>
      <c r="W103" s="151"/>
      <c r="X103" s="152"/>
    </row>
    <row r="104" spans="2:24" ht="24" x14ac:dyDescent="0.15">
      <c r="B104" s="137">
        <v>98</v>
      </c>
      <c r="C104" s="218"/>
      <c r="D104" s="146" t="s">
        <v>393</v>
      </c>
      <c r="E104" s="147" t="s">
        <v>415</v>
      </c>
      <c r="F104" s="147" t="s">
        <v>157</v>
      </c>
      <c r="G104" s="141" t="s">
        <v>158</v>
      </c>
      <c r="H104" s="141" t="s">
        <v>161</v>
      </c>
      <c r="I104" s="141">
        <v>0</v>
      </c>
      <c r="J104" s="141" t="s">
        <v>159</v>
      </c>
      <c r="K104" s="138">
        <v>2</v>
      </c>
      <c r="L104" s="138">
        <v>2</v>
      </c>
      <c r="M104" s="138">
        <v>2</v>
      </c>
      <c r="N104" s="138">
        <v>2</v>
      </c>
      <c r="O104" s="138"/>
      <c r="P104" s="86">
        <f>IF(OR(ISNUMBER(K104),ISNUMBER(#REF!),ISNUMBER(M104),ISNUMBER(N104),ISNUMBER(L104)),MIN(K104:N104),"")</f>
        <v>2</v>
      </c>
      <c r="Q104" s="86">
        <f>IF(OR(ISNUMBER(K104),ISNUMBER(#REF!),ISNUMBER(M104),ISNUMBER(N104),ISNUMBER(L104)),AVERAGE(K104:N104),"")</f>
        <v>2</v>
      </c>
      <c r="R104" s="86">
        <f>IF(OR(ISNUMBER(K104),ISNUMBER(#REF!),ISNUMBER(M104),ISNUMBER(N104),ISNUMBER(L104)),MAX(K104:N104),"")</f>
        <v>2</v>
      </c>
      <c r="S104" s="139">
        <f t="shared" si="15"/>
        <v>0</v>
      </c>
      <c r="T104" s="84" t="s">
        <v>160</v>
      </c>
      <c r="U104" s="86">
        <f t="shared" si="16"/>
        <v>2</v>
      </c>
      <c r="V104" s="86">
        <f t="shared" si="11"/>
        <v>0</v>
      </c>
      <c r="W104" s="151"/>
      <c r="X104" s="152"/>
    </row>
    <row r="105" spans="2:24" ht="72" x14ac:dyDescent="0.15">
      <c r="B105" s="137">
        <v>99</v>
      </c>
      <c r="C105" s="218"/>
      <c r="D105" s="146" t="s">
        <v>394</v>
      </c>
      <c r="E105" s="147" t="s">
        <v>415</v>
      </c>
      <c r="F105" s="147" t="s">
        <v>157</v>
      </c>
      <c r="G105" s="141" t="s">
        <v>158</v>
      </c>
      <c r="H105" s="141" t="s">
        <v>161</v>
      </c>
      <c r="I105" s="141">
        <v>0</v>
      </c>
      <c r="J105" s="141" t="s">
        <v>159</v>
      </c>
      <c r="K105" s="138">
        <v>4</v>
      </c>
      <c r="L105" s="138">
        <v>4</v>
      </c>
      <c r="M105" s="138">
        <v>3</v>
      </c>
      <c r="N105" s="138">
        <v>4</v>
      </c>
      <c r="O105" s="138"/>
      <c r="P105" s="86">
        <f>IF(OR(ISNUMBER(K105),ISNUMBER(#REF!),ISNUMBER(M105),ISNUMBER(N105),ISNUMBER(L105)),MIN(K105:N105),"")</f>
        <v>3</v>
      </c>
      <c r="Q105" s="86">
        <f>IF(OR(ISNUMBER(K105),ISNUMBER(#REF!),ISNUMBER(M105),ISNUMBER(N105),ISNUMBER(L105)),AVERAGE(K105:N105),"")</f>
        <v>3.75</v>
      </c>
      <c r="R105" s="86">
        <f>IF(OR(ISNUMBER(K105),ISNUMBER(#REF!),ISNUMBER(M105),ISNUMBER(N105),ISNUMBER(L105)),MAX(K105:N105),"")</f>
        <v>4</v>
      </c>
      <c r="S105" s="139">
        <f t="shared" si="15"/>
        <v>0.2</v>
      </c>
      <c r="T105" s="84" t="s">
        <v>160</v>
      </c>
      <c r="U105" s="86">
        <f t="shared" si="16"/>
        <v>3.75</v>
      </c>
      <c r="V105" s="86">
        <f t="shared" si="11"/>
        <v>0</v>
      </c>
      <c r="W105" s="151"/>
      <c r="X105" s="152"/>
    </row>
    <row r="106" spans="2:24" ht="48" x14ac:dyDescent="0.15">
      <c r="B106" s="137">
        <v>100</v>
      </c>
      <c r="C106" s="218"/>
      <c r="D106" s="146" t="s">
        <v>395</v>
      </c>
      <c r="E106" s="147" t="s">
        <v>415</v>
      </c>
      <c r="F106" s="147" t="s">
        <v>157</v>
      </c>
      <c r="G106" s="141" t="s">
        <v>162</v>
      </c>
      <c r="H106" s="141" t="s">
        <v>161</v>
      </c>
      <c r="I106" s="141">
        <v>0</v>
      </c>
      <c r="J106" s="141" t="s">
        <v>159</v>
      </c>
      <c r="K106" s="138">
        <v>3</v>
      </c>
      <c r="L106" s="138">
        <v>3</v>
      </c>
      <c r="M106" s="138">
        <v>3</v>
      </c>
      <c r="N106" s="138">
        <v>3</v>
      </c>
      <c r="O106" s="138"/>
      <c r="P106" s="86">
        <f>IF(OR(ISNUMBER(K106),ISNUMBER(#REF!),ISNUMBER(M106),ISNUMBER(N106),ISNUMBER(L106)),MIN(K106:N106),"")</f>
        <v>3</v>
      </c>
      <c r="Q106" s="86">
        <f>IF(OR(ISNUMBER(K106),ISNUMBER(#REF!),ISNUMBER(M106),ISNUMBER(N106),ISNUMBER(L106)),AVERAGE(K106:N106),"")</f>
        <v>3</v>
      </c>
      <c r="R106" s="86">
        <f>IF(OR(ISNUMBER(K106),ISNUMBER(#REF!),ISNUMBER(M106),ISNUMBER(N106),ISNUMBER(L106)),MAX(K106:N106),"")</f>
        <v>3</v>
      </c>
      <c r="S106" s="139">
        <f t="shared" si="15"/>
        <v>0</v>
      </c>
      <c r="T106" s="84" t="s">
        <v>160</v>
      </c>
      <c r="U106" s="86">
        <f t="shared" si="16"/>
        <v>3</v>
      </c>
      <c r="V106" s="86">
        <f t="shared" si="11"/>
        <v>0</v>
      </c>
      <c r="W106" s="151"/>
      <c r="X106" s="152"/>
    </row>
    <row r="107" spans="2:24" x14ac:dyDescent="0.15">
      <c r="B107" s="137">
        <v>101</v>
      </c>
      <c r="C107" s="218"/>
      <c r="D107" s="146" t="s">
        <v>396</v>
      </c>
      <c r="E107" s="147" t="s">
        <v>415</v>
      </c>
      <c r="F107" s="147" t="s">
        <v>157</v>
      </c>
      <c r="G107" s="141" t="s">
        <v>158</v>
      </c>
      <c r="H107" s="141" t="s">
        <v>161</v>
      </c>
      <c r="I107" s="141">
        <v>0</v>
      </c>
      <c r="J107" s="141" t="s">
        <v>159</v>
      </c>
      <c r="K107" s="138">
        <v>2</v>
      </c>
      <c r="L107" s="138">
        <v>2</v>
      </c>
      <c r="M107" s="138">
        <v>1.5</v>
      </c>
      <c r="N107" s="138">
        <v>2</v>
      </c>
      <c r="O107" s="138"/>
      <c r="P107" s="86">
        <f>IF(OR(ISNUMBER(K107),ISNUMBER(#REF!),ISNUMBER(M107),ISNUMBER(N107),ISNUMBER(L107)),MIN(K107:N107),"")</f>
        <v>1.5</v>
      </c>
      <c r="Q107" s="86">
        <f>IF(OR(ISNUMBER(K107),ISNUMBER(#REF!),ISNUMBER(M107),ISNUMBER(N107),ISNUMBER(L107)),AVERAGE(K107:N107),"")</f>
        <v>1.875</v>
      </c>
      <c r="R107" s="86">
        <f>IF(OR(ISNUMBER(K107),ISNUMBER(#REF!),ISNUMBER(M107),ISNUMBER(N107),ISNUMBER(L107)),MAX(K107:N107),"")</f>
        <v>2</v>
      </c>
      <c r="S107" s="139">
        <f t="shared" si="15"/>
        <v>0.2</v>
      </c>
      <c r="T107" s="84" t="s">
        <v>160</v>
      </c>
      <c r="U107" s="86">
        <f t="shared" si="16"/>
        <v>1.875</v>
      </c>
      <c r="V107" s="86">
        <f t="shared" si="11"/>
        <v>0</v>
      </c>
      <c r="W107" s="151"/>
      <c r="X107" s="152"/>
    </row>
    <row r="108" spans="2:24" ht="24" x14ac:dyDescent="0.15">
      <c r="B108" s="137">
        <v>102</v>
      </c>
      <c r="C108" s="218"/>
      <c r="D108" s="146" t="s">
        <v>397</v>
      </c>
      <c r="E108" s="147" t="s">
        <v>415</v>
      </c>
      <c r="F108" s="147" t="s">
        <v>157</v>
      </c>
      <c r="G108" s="141" t="s">
        <v>158</v>
      </c>
      <c r="H108" s="141" t="s">
        <v>161</v>
      </c>
      <c r="I108" s="141">
        <v>0</v>
      </c>
      <c r="J108" s="141" t="s">
        <v>159</v>
      </c>
      <c r="K108" s="138">
        <v>1.5</v>
      </c>
      <c r="L108" s="138">
        <v>1.5</v>
      </c>
      <c r="M108" s="138">
        <v>1.5</v>
      </c>
      <c r="N108" s="138">
        <v>1</v>
      </c>
      <c r="O108" s="138"/>
      <c r="P108" s="86">
        <f>IF(OR(ISNUMBER(K108),ISNUMBER(#REF!),ISNUMBER(M108),ISNUMBER(N108),ISNUMBER(L108)),MIN(K108:N108),"")</f>
        <v>1</v>
      </c>
      <c r="Q108" s="86">
        <f>IF(OR(ISNUMBER(K108),ISNUMBER(#REF!),ISNUMBER(M108),ISNUMBER(N108),ISNUMBER(L108)),AVERAGE(K108:N108),"")</f>
        <v>1.375</v>
      </c>
      <c r="R108" s="86">
        <f>IF(OR(ISNUMBER(K108),ISNUMBER(#REF!),ISNUMBER(M108),ISNUMBER(N108),ISNUMBER(L108)),MAX(K108:N108),"")</f>
        <v>1.5</v>
      </c>
      <c r="S108" s="139">
        <f t="shared" si="15"/>
        <v>0.27272727272727271</v>
      </c>
      <c r="T108" s="84" t="s">
        <v>160</v>
      </c>
      <c r="U108" s="86">
        <f t="shared" si="16"/>
        <v>1.375</v>
      </c>
      <c r="V108" s="86">
        <f t="shared" si="11"/>
        <v>0</v>
      </c>
      <c r="W108" s="151"/>
      <c r="X108" s="152"/>
    </row>
    <row r="109" spans="2:24" x14ac:dyDescent="0.15">
      <c r="B109" s="137">
        <v>103</v>
      </c>
      <c r="C109" s="218"/>
      <c r="D109" s="146" t="s">
        <v>398</v>
      </c>
      <c r="E109" s="147" t="s">
        <v>415</v>
      </c>
      <c r="F109" s="147" t="s">
        <v>157</v>
      </c>
      <c r="G109" s="141" t="s">
        <v>158</v>
      </c>
      <c r="H109" s="141" t="s">
        <v>161</v>
      </c>
      <c r="I109" s="141">
        <v>0</v>
      </c>
      <c r="J109" s="141" t="s">
        <v>159</v>
      </c>
      <c r="K109" s="138">
        <v>2.5</v>
      </c>
      <c r="L109" s="138">
        <v>2.5</v>
      </c>
      <c r="M109" s="138">
        <v>2</v>
      </c>
      <c r="N109" s="138">
        <v>2</v>
      </c>
      <c r="O109" s="138"/>
      <c r="P109" s="86">
        <f>IF(OR(ISNUMBER(K109),ISNUMBER(#REF!),ISNUMBER(M109),ISNUMBER(N109),ISNUMBER(L109)),MIN(K109:N109),"")</f>
        <v>2</v>
      </c>
      <c r="Q109" s="86">
        <f>IF(OR(ISNUMBER(K109),ISNUMBER(#REF!),ISNUMBER(M109),ISNUMBER(N109),ISNUMBER(L109)),AVERAGE(K109:N109),"")</f>
        <v>2.25</v>
      </c>
      <c r="R109" s="86">
        <f>IF(OR(ISNUMBER(K109),ISNUMBER(#REF!),ISNUMBER(M109),ISNUMBER(N109),ISNUMBER(L109)),MAX(K109:N109),"")</f>
        <v>2.5</v>
      </c>
      <c r="S109" s="139">
        <f t="shared" si="15"/>
        <v>0.1111111111111111</v>
      </c>
      <c r="T109" s="84" t="s">
        <v>160</v>
      </c>
      <c r="U109" s="86">
        <f t="shared" si="16"/>
        <v>2.25</v>
      </c>
      <c r="V109" s="86">
        <f t="shared" si="11"/>
        <v>0</v>
      </c>
      <c r="W109" s="151"/>
      <c r="X109" s="152"/>
    </row>
    <row r="110" spans="2:24" ht="36" x14ac:dyDescent="0.15">
      <c r="B110" s="137">
        <v>104</v>
      </c>
      <c r="C110" s="218"/>
      <c r="D110" s="146" t="s">
        <v>399</v>
      </c>
      <c r="E110" s="147" t="s">
        <v>415</v>
      </c>
      <c r="F110" s="147" t="s">
        <v>157</v>
      </c>
      <c r="G110" s="141" t="s">
        <v>158</v>
      </c>
      <c r="H110" s="141" t="s">
        <v>161</v>
      </c>
      <c r="I110" s="141">
        <v>0</v>
      </c>
      <c r="J110" s="141" t="s">
        <v>159</v>
      </c>
      <c r="K110" s="138">
        <v>2.5</v>
      </c>
      <c r="L110" s="138">
        <v>2.5</v>
      </c>
      <c r="M110" s="138">
        <v>3</v>
      </c>
      <c r="N110" s="138">
        <v>2.5</v>
      </c>
      <c r="O110" s="138"/>
      <c r="P110" s="86">
        <f>IF(OR(ISNUMBER(K110),ISNUMBER(#REF!),ISNUMBER(M110),ISNUMBER(N110),ISNUMBER(L110)),MIN(K110:N110),"")</f>
        <v>2.5</v>
      </c>
      <c r="Q110" s="86">
        <f>IF(OR(ISNUMBER(K110),ISNUMBER(#REF!),ISNUMBER(M110),ISNUMBER(N110),ISNUMBER(L110)),AVERAGE(K110:N110),"")</f>
        <v>2.625</v>
      </c>
      <c r="R110" s="86">
        <f>IF(OR(ISNUMBER(K110),ISNUMBER(#REF!),ISNUMBER(M110),ISNUMBER(N110),ISNUMBER(L110)),MAX(K110:N110),"")</f>
        <v>3</v>
      </c>
      <c r="S110" s="139">
        <f t="shared" si="15"/>
        <v>0.14285714285714285</v>
      </c>
      <c r="T110" s="84" t="s">
        <v>160</v>
      </c>
      <c r="U110" s="86">
        <f t="shared" si="16"/>
        <v>2.625</v>
      </c>
      <c r="V110" s="86">
        <f t="shared" si="11"/>
        <v>0</v>
      </c>
      <c r="W110" s="151"/>
      <c r="X110" s="152"/>
    </row>
    <row r="111" spans="2:24" ht="24" x14ac:dyDescent="0.15">
      <c r="B111" s="137">
        <v>105</v>
      </c>
      <c r="C111" s="218"/>
      <c r="D111" s="146" t="s">
        <v>400</v>
      </c>
      <c r="E111" s="147" t="s">
        <v>415</v>
      </c>
      <c r="F111" s="147" t="s">
        <v>157</v>
      </c>
      <c r="G111" s="141" t="s">
        <v>162</v>
      </c>
      <c r="H111" s="141" t="s">
        <v>161</v>
      </c>
      <c r="I111" s="141">
        <v>0</v>
      </c>
      <c r="J111" s="141" t="s">
        <v>159</v>
      </c>
      <c r="K111" s="138">
        <v>3</v>
      </c>
      <c r="L111" s="138">
        <v>3</v>
      </c>
      <c r="M111" s="138">
        <v>2</v>
      </c>
      <c r="N111" s="138">
        <v>2</v>
      </c>
      <c r="O111" s="138"/>
      <c r="P111" s="86">
        <f>IF(OR(ISNUMBER(K111),ISNUMBER(#REF!),ISNUMBER(M111),ISNUMBER(N111),ISNUMBER(L111)),MIN(K111:N111),"")</f>
        <v>2</v>
      </c>
      <c r="Q111" s="86">
        <f>IF(OR(ISNUMBER(K111),ISNUMBER(#REF!),ISNUMBER(M111),ISNUMBER(N111),ISNUMBER(L111)),AVERAGE(K111:N111),"")</f>
        <v>2.5</v>
      </c>
      <c r="R111" s="86">
        <f>IF(OR(ISNUMBER(K111),ISNUMBER(#REF!),ISNUMBER(M111),ISNUMBER(N111),ISNUMBER(L111)),MAX(K111:N111),"")</f>
        <v>3</v>
      </c>
      <c r="S111" s="139">
        <f t="shared" si="15"/>
        <v>0.2</v>
      </c>
      <c r="T111" s="84" t="s">
        <v>160</v>
      </c>
      <c r="U111" s="86">
        <f t="shared" si="16"/>
        <v>2.5</v>
      </c>
      <c r="V111" s="86">
        <f t="shared" si="11"/>
        <v>0</v>
      </c>
      <c r="W111" s="151"/>
      <c r="X111" s="152"/>
    </row>
    <row r="112" spans="2:24" ht="21" customHeight="1" x14ac:dyDescent="0.15">
      <c r="B112" s="137">
        <v>106</v>
      </c>
      <c r="C112" s="147" t="s">
        <v>401</v>
      </c>
      <c r="D112" s="146" t="s">
        <v>402</v>
      </c>
      <c r="E112" s="147" t="s">
        <v>415</v>
      </c>
      <c r="F112" s="147" t="s">
        <v>157</v>
      </c>
      <c r="G112" s="141" t="s">
        <v>158</v>
      </c>
      <c r="H112" s="141" t="s">
        <v>161</v>
      </c>
      <c r="I112" s="141">
        <v>0</v>
      </c>
      <c r="J112" s="141" t="s">
        <v>159</v>
      </c>
      <c r="K112" s="138">
        <v>2.5</v>
      </c>
      <c r="L112" s="138">
        <v>2.5</v>
      </c>
      <c r="M112" s="138">
        <v>2</v>
      </c>
      <c r="N112" s="138">
        <v>2</v>
      </c>
      <c r="O112" s="138"/>
      <c r="P112" s="86">
        <f>IF(OR(ISNUMBER(K112),ISNUMBER(#REF!),ISNUMBER(M112),ISNUMBER(N112),ISNUMBER(L112)),MIN(K112:N112),"")</f>
        <v>2</v>
      </c>
      <c r="Q112" s="86">
        <f>IF(OR(ISNUMBER(K112),ISNUMBER(#REF!),ISNUMBER(M112),ISNUMBER(N112),ISNUMBER(L112)),AVERAGE(K112:N112),"")</f>
        <v>2.25</v>
      </c>
      <c r="R112" s="86">
        <f>IF(OR(ISNUMBER(K112),ISNUMBER(#REF!),ISNUMBER(M112),ISNUMBER(N112),ISNUMBER(L112)),MAX(K112:N112),"")</f>
        <v>2.5</v>
      </c>
      <c r="S112" s="139">
        <f t="shared" si="15"/>
        <v>0.1111111111111111</v>
      </c>
      <c r="T112" s="84" t="s">
        <v>160</v>
      </c>
      <c r="U112" s="86">
        <f t="shared" si="16"/>
        <v>2.25</v>
      </c>
      <c r="V112" s="86">
        <f t="shared" si="11"/>
        <v>0</v>
      </c>
      <c r="W112" s="151"/>
      <c r="X112" s="152"/>
    </row>
    <row r="113" spans="2:24" ht="21" customHeight="1" x14ac:dyDescent="0.15">
      <c r="B113" s="137">
        <v>107</v>
      </c>
      <c r="C113" s="218" t="s">
        <v>403</v>
      </c>
      <c r="D113" s="146" t="s">
        <v>349</v>
      </c>
      <c r="E113" s="147" t="s">
        <v>415</v>
      </c>
      <c r="F113" s="147" t="s">
        <v>157</v>
      </c>
      <c r="G113" s="141" t="s">
        <v>158</v>
      </c>
      <c r="H113" s="141" t="s">
        <v>161</v>
      </c>
      <c r="I113" s="141">
        <v>0</v>
      </c>
      <c r="J113" s="141" t="s">
        <v>159</v>
      </c>
      <c r="K113" s="138">
        <v>1.5</v>
      </c>
      <c r="L113" s="138">
        <v>1.5</v>
      </c>
      <c r="M113" s="138">
        <v>1.5</v>
      </c>
      <c r="N113" s="138">
        <v>1.5</v>
      </c>
      <c r="O113" s="138"/>
      <c r="P113" s="86">
        <f>IF(OR(ISNUMBER(K113),ISNUMBER(#REF!),ISNUMBER(M113),ISNUMBER(N113),ISNUMBER(L113)),MIN(K113:N113),"")</f>
        <v>1.5</v>
      </c>
      <c r="Q113" s="86">
        <f>IF(OR(ISNUMBER(K113),ISNUMBER(#REF!),ISNUMBER(M113),ISNUMBER(N113),ISNUMBER(L113)),AVERAGE(K113:N113),"")</f>
        <v>1.5</v>
      </c>
      <c r="R113" s="86">
        <f>IF(OR(ISNUMBER(K113),ISNUMBER(#REF!),ISNUMBER(M113),ISNUMBER(N113),ISNUMBER(L113)),MAX(K113:N113),"")</f>
        <v>1.5</v>
      </c>
      <c r="S113" s="139">
        <f t="shared" si="15"/>
        <v>0</v>
      </c>
      <c r="T113" s="84" t="s">
        <v>160</v>
      </c>
      <c r="U113" s="86">
        <f t="shared" si="16"/>
        <v>1.5</v>
      </c>
      <c r="V113" s="86">
        <f t="shared" si="11"/>
        <v>0</v>
      </c>
      <c r="W113" s="151"/>
      <c r="X113" s="152"/>
    </row>
    <row r="114" spans="2:24" ht="21" customHeight="1" x14ac:dyDescent="0.15">
      <c r="B114" s="137">
        <v>108</v>
      </c>
      <c r="C114" s="218"/>
      <c r="D114" s="146" t="s">
        <v>363</v>
      </c>
      <c r="E114" s="147" t="s">
        <v>415</v>
      </c>
      <c r="F114" s="147" t="s">
        <v>157</v>
      </c>
      <c r="G114" s="141" t="s">
        <v>158</v>
      </c>
      <c r="H114" s="141" t="s">
        <v>161</v>
      </c>
      <c r="I114" s="141">
        <v>0</v>
      </c>
      <c r="J114" s="141" t="s">
        <v>159</v>
      </c>
      <c r="K114" s="138">
        <v>1</v>
      </c>
      <c r="L114" s="138">
        <v>1</v>
      </c>
      <c r="M114" s="138">
        <v>1</v>
      </c>
      <c r="N114" s="138">
        <v>1</v>
      </c>
      <c r="O114" s="138"/>
      <c r="P114" s="86">
        <f>IF(OR(ISNUMBER(K114),ISNUMBER(#REF!),ISNUMBER(M114),ISNUMBER(N114),ISNUMBER(L114)),MIN(K114:N114),"")</f>
        <v>1</v>
      </c>
      <c r="Q114" s="86">
        <f>IF(OR(ISNUMBER(K114),ISNUMBER(#REF!),ISNUMBER(M114),ISNUMBER(N114),ISNUMBER(L114)),AVERAGE(K114:N114),"")</f>
        <v>1</v>
      </c>
      <c r="R114" s="86">
        <f>IF(OR(ISNUMBER(K114),ISNUMBER(#REF!),ISNUMBER(M114),ISNUMBER(N114),ISNUMBER(L114)),MAX(K114:N114),"")</f>
        <v>1</v>
      </c>
      <c r="S114" s="139">
        <f t="shared" si="15"/>
        <v>0</v>
      </c>
      <c r="T114" s="84" t="s">
        <v>160</v>
      </c>
      <c r="U114" s="86">
        <f t="shared" si="16"/>
        <v>1</v>
      </c>
      <c r="V114" s="86">
        <f t="shared" si="11"/>
        <v>0</v>
      </c>
      <c r="W114" s="151"/>
      <c r="X114" s="152"/>
    </row>
    <row r="115" spans="2:24" ht="21" customHeight="1" x14ac:dyDescent="0.15">
      <c r="B115" s="137">
        <v>109</v>
      </c>
      <c r="C115" s="218"/>
      <c r="D115" s="146" t="s">
        <v>404</v>
      </c>
      <c r="E115" s="147" t="s">
        <v>415</v>
      </c>
      <c r="F115" s="147" t="s">
        <v>157</v>
      </c>
      <c r="G115" s="141" t="s">
        <v>158</v>
      </c>
      <c r="H115" s="141" t="s">
        <v>161</v>
      </c>
      <c r="I115" s="141">
        <v>0</v>
      </c>
      <c r="J115" s="141" t="s">
        <v>159</v>
      </c>
      <c r="K115" s="138">
        <v>1</v>
      </c>
      <c r="L115" s="138">
        <v>1</v>
      </c>
      <c r="M115" s="138">
        <v>1</v>
      </c>
      <c r="N115" s="138">
        <v>1</v>
      </c>
      <c r="O115" s="138"/>
      <c r="P115" s="86">
        <f>IF(OR(ISNUMBER(K115),ISNUMBER(#REF!),ISNUMBER(M115),ISNUMBER(N115),ISNUMBER(L115)),MIN(K115:N115),"")</f>
        <v>1</v>
      </c>
      <c r="Q115" s="86">
        <f>IF(OR(ISNUMBER(K115),ISNUMBER(#REF!),ISNUMBER(M115),ISNUMBER(N115),ISNUMBER(L115)),AVERAGE(K115:N115),"")</f>
        <v>1</v>
      </c>
      <c r="R115" s="86">
        <f>IF(OR(ISNUMBER(K115),ISNUMBER(#REF!),ISNUMBER(M115),ISNUMBER(N115),ISNUMBER(L115)),MAX(K115:N115),"")</f>
        <v>1</v>
      </c>
      <c r="S115" s="139">
        <f t="shared" si="15"/>
        <v>0</v>
      </c>
      <c r="T115" s="84" t="s">
        <v>160</v>
      </c>
      <c r="U115" s="86">
        <f t="shared" si="16"/>
        <v>1</v>
      </c>
      <c r="V115" s="86">
        <f t="shared" si="11"/>
        <v>0</v>
      </c>
      <c r="W115" s="151"/>
      <c r="X115" s="152"/>
    </row>
    <row r="116" spans="2:24" ht="21" customHeight="1" x14ac:dyDescent="0.15">
      <c r="B116" s="137">
        <v>110</v>
      </c>
      <c r="C116" s="218" t="s">
        <v>405</v>
      </c>
      <c r="D116" s="146" t="s">
        <v>406</v>
      </c>
      <c r="E116" s="147" t="s">
        <v>415</v>
      </c>
      <c r="F116" s="147" t="s">
        <v>157</v>
      </c>
      <c r="G116" s="141" t="s">
        <v>158</v>
      </c>
      <c r="H116" s="141" t="s">
        <v>161</v>
      </c>
      <c r="I116" s="141">
        <v>0</v>
      </c>
      <c r="J116" s="141" t="s">
        <v>159</v>
      </c>
      <c r="K116" s="138">
        <v>2.5</v>
      </c>
      <c r="L116" s="138">
        <v>2.5</v>
      </c>
      <c r="M116" s="138">
        <v>2</v>
      </c>
      <c r="N116" s="138">
        <v>2</v>
      </c>
      <c r="O116" s="138"/>
      <c r="P116" s="86">
        <f>IF(OR(ISNUMBER(K116),ISNUMBER(#REF!),ISNUMBER(M116),ISNUMBER(N116),ISNUMBER(L116)),MIN(K116:N116),"")</f>
        <v>2</v>
      </c>
      <c r="Q116" s="86">
        <f>IF(OR(ISNUMBER(K116),ISNUMBER(#REF!),ISNUMBER(M116),ISNUMBER(N116),ISNUMBER(L116)),AVERAGE(K116:N116),"")</f>
        <v>2.25</v>
      </c>
      <c r="R116" s="86">
        <f>IF(OR(ISNUMBER(K116),ISNUMBER(#REF!),ISNUMBER(M116),ISNUMBER(N116),ISNUMBER(L116)),MAX(K116:N116),"")</f>
        <v>2.5</v>
      </c>
      <c r="S116" s="139">
        <f t="shared" si="15"/>
        <v>0.1111111111111111</v>
      </c>
      <c r="T116" s="84" t="s">
        <v>160</v>
      </c>
      <c r="U116" s="86">
        <f t="shared" si="16"/>
        <v>2.25</v>
      </c>
      <c r="V116" s="86">
        <f t="shared" si="11"/>
        <v>0</v>
      </c>
      <c r="W116" s="151"/>
      <c r="X116" s="152"/>
    </row>
    <row r="117" spans="2:24" ht="21" customHeight="1" x14ac:dyDescent="0.15">
      <c r="B117" s="137">
        <v>111</v>
      </c>
      <c r="C117" s="218"/>
      <c r="D117" s="146" t="s">
        <v>363</v>
      </c>
      <c r="E117" s="147" t="s">
        <v>415</v>
      </c>
      <c r="F117" s="147" t="s">
        <v>157</v>
      </c>
      <c r="G117" s="141" t="s">
        <v>158</v>
      </c>
      <c r="H117" s="141" t="s">
        <v>161</v>
      </c>
      <c r="I117" s="141">
        <v>0</v>
      </c>
      <c r="J117" s="141" t="s">
        <v>159</v>
      </c>
      <c r="K117" s="138">
        <v>1</v>
      </c>
      <c r="L117" s="138">
        <v>1</v>
      </c>
      <c r="M117" s="138">
        <v>1</v>
      </c>
      <c r="N117" s="138">
        <v>1</v>
      </c>
      <c r="O117" s="138"/>
      <c r="P117" s="86">
        <f>IF(OR(ISNUMBER(K117),ISNUMBER(#REF!),ISNUMBER(M117),ISNUMBER(N117),ISNUMBER(L117)),MIN(K117:N117),"")</f>
        <v>1</v>
      </c>
      <c r="Q117" s="86">
        <f>IF(OR(ISNUMBER(K117),ISNUMBER(#REF!),ISNUMBER(M117),ISNUMBER(N117),ISNUMBER(L117)),AVERAGE(K117:N117),"")</f>
        <v>1</v>
      </c>
      <c r="R117" s="86">
        <f>IF(OR(ISNUMBER(K117),ISNUMBER(#REF!),ISNUMBER(M117),ISNUMBER(N117),ISNUMBER(L117)),MAX(K117:N117),"")</f>
        <v>1</v>
      </c>
      <c r="S117" s="139">
        <f t="shared" si="15"/>
        <v>0</v>
      </c>
      <c r="T117" s="84" t="s">
        <v>160</v>
      </c>
      <c r="U117" s="86">
        <f t="shared" si="16"/>
        <v>1</v>
      </c>
      <c r="V117" s="86">
        <f t="shared" si="11"/>
        <v>0</v>
      </c>
      <c r="W117" s="151"/>
      <c r="X117" s="152"/>
    </row>
    <row r="118" spans="2:24" ht="21" customHeight="1" x14ac:dyDescent="0.15">
      <c r="B118" s="137">
        <v>112</v>
      </c>
      <c r="C118" s="218" t="s">
        <v>407</v>
      </c>
      <c r="D118" s="146" t="s">
        <v>406</v>
      </c>
      <c r="E118" s="147" t="s">
        <v>415</v>
      </c>
      <c r="F118" s="147" t="s">
        <v>157</v>
      </c>
      <c r="G118" s="141" t="s">
        <v>158</v>
      </c>
      <c r="H118" s="141" t="s">
        <v>161</v>
      </c>
      <c r="I118" s="141">
        <v>0</v>
      </c>
      <c r="J118" s="141" t="s">
        <v>159</v>
      </c>
      <c r="K118" s="138">
        <v>2.5</v>
      </c>
      <c r="L118" s="138">
        <v>2.5</v>
      </c>
      <c r="M118" s="138">
        <v>2</v>
      </c>
      <c r="N118" s="138">
        <v>2</v>
      </c>
      <c r="O118" s="138"/>
      <c r="P118" s="86">
        <f>IF(OR(ISNUMBER(K118),ISNUMBER(#REF!),ISNUMBER(M118),ISNUMBER(N118),ISNUMBER(L118)),MIN(K118:N118),"")</f>
        <v>2</v>
      </c>
      <c r="Q118" s="86">
        <f>IF(OR(ISNUMBER(K118),ISNUMBER(#REF!),ISNUMBER(M118),ISNUMBER(N118),ISNUMBER(L118)),AVERAGE(K118:N118),"")</f>
        <v>2.25</v>
      </c>
      <c r="R118" s="86">
        <f>IF(OR(ISNUMBER(K118),ISNUMBER(#REF!),ISNUMBER(M118),ISNUMBER(N118),ISNUMBER(L118)),MAX(K118:N118),"")</f>
        <v>2.5</v>
      </c>
      <c r="S118" s="139">
        <f t="shared" si="15"/>
        <v>0.1111111111111111</v>
      </c>
      <c r="T118" s="84" t="s">
        <v>160</v>
      </c>
      <c r="U118" s="86">
        <f t="shared" si="16"/>
        <v>2.25</v>
      </c>
      <c r="V118" s="86">
        <f t="shared" si="11"/>
        <v>0</v>
      </c>
      <c r="W118" s="151"/>
      <c r="X118" s="152"/>
    </row>
    <row r="119" spans="2:24" ht="21" customHeight="1" x14ac:dyDescent="0.15">
      <c r="B119" s="137">
        <v>113</v>
      </c>
      <c r="C119" s="218"/>
      <c r="D119" s="146" t="s">
        <v>363</v>
      </c>
      <c r="E119" s="147" t="s">
        <v>415</v>
      </c>
      <c r="F119" s="147" t="s">
        <v>157</v>
      </c>
      <c r="G119" s="141" t="s">
        <v>158</v>
      </c>
      <c r="H119" s="141" t="s">
        <v>161</v>
      </c>
      <c r="I119" s="141">
        <v>0</v>
      </c>
      <c r="J119" s="141" t="s">
        <v>159</v>
      </c>
      <c r="K119" s="138">
        <v>1</v>
      </c>
      <c r="L119" s="138">
        <v>1</v>
      </c>
      <c r="M119" s="138">
        <v>1</v>
      </c>
      <c r="N119" s="138">
        <v>1</v>
      </c>
      <c r="O119" s="138"/>
      <c r="P119" s="86">
        <f>IF(OR(ISNUMBER(K119),ISNUMBER(#REF!),ISNUMBER(M119),ISNUMBER(N119),ISNUMBER(L119)),MIN(K119:N119),"")</f>
        <v>1</v>
      </c>
      <c r="Q119" s="86">
        <f>IF(OR(ISNUMBER(K119),ISNUMBER(#REF!),ISNUMBER(M119),ISNUMBER(N119),ISNUMBER(L119)),AVERAGE(K119:N119),"")</f>
        <v>1</v>
      </c>
      <c r="R119" s="86">
        <f>IF(OR(ISNUMBER(K119),ISNUMBER(#REF!),ISNUMBER(M119),ISNUMBER(N119),ISNUMBER(L119)),MAX(K119:N119),"")</f>
        <v>1</v>
      </c>
      <c r="S119" s="139">
        <f t="shared" si="15"/>
        <v>0</v>
      </c>
      <c r="T119" s="84" t="s">
        <v>160</v>
      </c>
      <c r="U119" s="86">
        <f t="shared" si="16"/>
        <v>1</v>
      </c>
      <c r="V119" s="86">
        <f t="shared" si="11"/>
        <v>0</v>
      </c>
      <c r="W119" s="151"/>
      <c r="X119" s="152"/>
    </row>
    <row r="120" spans="2:24" ht="21" customHeight="1" x14ac:dyDescent="0.15">
      <c r="B120" s="137">
        <v>114</v>
      </c>
      <c r="C120" s="218" t="s">
        <v>408</v>
      </c>
      <c r="D120" s="146" t="s">
        <v>349</v>
      </c>
      <c r="E120" s="147" t="s">
        <v>415</v>
      </c>
      <c r="F120" s="147" t="s">
        <v>157</v>
      </c>
      <c r="G120" s="141" t="s">
        <v>158</v>
      </c>
      <c r="H120" s="141" t="s">
        <v>161</v>
      </c>
      <c r="I120" s="141">
        <v>0</v>
      </c>
      <c r="J120" s="141" t="s">
        <v>159</v>
      </c>
      <c r="K120" s="138">
        <v>2.5</v>
      </c>
      <c r="L120" s="138">
        <v>2.5</v>
      </c>
      <c r="M120" s="138">
        <v>2</v>
      </c>
      <c r="N120" s="138">
        <v>2</v>
      </c>
      <c r="O120" s="138"/>
      <c r="P120" s="86">
        <f>IF(OR(ISNUMBER(K120),ISNUMBER(#REF!),ISNUMBER(M120),ISNUMBER(N120),ISNUMBER(L120)),MIN(K120:N120),"")</f>
        <v>2</v>
      </c>
      <c r="Q120" s="86">
        <f>IF(OR(ISNUMBER(K120),ISNUMBER(#REF!),ISNUMBER(M120),ISNUMBER(N120),ISNUMBER(L120)),AVERAGE(K120:N120),"")</f>
        <v>2.25</v>
      </c>
      <c r="R120" s="86">
        <f>IF(OR(ISNUMBER(K120),ISNUMBER(#REF!),ISNUMBER(M120),ISNUMBER(N120),ISNUMBER(L120)),MAX(K120:N120),"")</f>
        <v>2.5</v>
      </c>
      <c r="S120" s="139">
        <f t="shared" si="15"/>
        <v>0.1111111111111111</v>
      </c>
      <c r="T120" s="84" t="s">
        <v>160</v>
      </c>
      <c r="U120" s="86">
        <f t="shared" si="16"/>
        <v>2.25</v>
      </c>
      <c r="V120" s="86">
        <f t="shared" si="11"/>
        <v>0</v>
      </c>
      <c r="W120" s="151"/>
      <c r="X120" s="152"/>
    </row>
    <row r="121" spans="2:24" ht="21" customHeight="1" x14ac:dyDescent="0.15">
      <c r="B121" s="137">
        <v>115</v>
      </c>
      <c r="C121" s="218"/>
      <c r="D121" s="146" t="s">
        <v>363</v>
      </c>
      <c r="E121" s="147" t="s">
        <v>415</v>
      </c>
      <c r="F121" s="147" t="s">
        <v>157</v>
      </c>
      <c r="G121" s="141" t="s">
        <v>158</v>
      </c>
      <c r="H121" s="141" t="s">
        <v>161</v>
      </c>
      <c r="I121" s="141">
        <v>0</v>
      </c>
      <c r="J121" s="141" t="s">
        <v>159</v>
      </c>
      <c r="K121" s="138">
        <v>1</v>
      </c>
      <c r="L121" s="138">
        <v>1</v>
      </c>
      <c r="M121" s="138">
        <v>1</v>
      </c>
      <c r="N121" s="138">
        <v>1</v>
      </c>
      <c r="O121" s="138"/>
      <c r="P121" s="86">
        <f>IF(OR(ISNUMBER(K121),ISNUMBER(#REF!),ISNUMBER(M121),ISNUMBER(N121),ISNUMBER(L121)),MIN(K121:N121),"")</f>
        <v>1</v>
      </c>
      <c r="Q121" s="86">
        <f>IF(OR(ISNUMBER(K121),ISNUMBER(#REF!),ISNUMBER(M121),ISNUMBER(N121),ISNUMBER(L121)),AVERAGE(K121:N121),"")</f>
        <v>1</v>
      </c>
      <c r="R121" s="86">
        <f>IF(OR(ISNUMBER(K121),ISNUMBER(#REF!),ISNUMBER(M121),ISNUMBER(N121),ISNUMBER(L121)),MAX(K121:N121),"")</f>
        <v>1</v>
      </c>
      <c r="S121" s="139">
        <f t="shared" si="15"/>
        <v>0</v>
      </c>
      <c r="T121" s="84" t="s">
        <v>160</v>
      </c>
      <c r="U121" s="86">
        <f t="shared" si="16"/>
        <v>1</v>
      </c>
      <c r="V121" s="86">
        <f t="shared" si="11"/>
        <v>0</v>
      </c>
      <c r="W121" s="151"/>
      <c r="X121" s="152"/>
    </row>
    <row r="122" spans="2:24" ht="21" customHeight="1" x14ac:dyDescent="0.15">
      <c r="B122" s="137">
        <v>116</v>
      </c>
      <c r="C122" s="218" t="s">
        <v>409</v>
      </c>
      <c r="D122" s="146" t="s">
        <v>343</v>
      </c>
      <c r="E122" s="147" t="s">
        <v>415</v>
      </c>
      <c r="F122" s="147" t="s">
        <v>157</v>
      </c>
      <c r="G122" s="141" t="s">
        <v>158</v>
      </c>
      <c r="H122" s="141" t="s">
        <v>161</v>
      </c>
      <c r="I122" s="141">
        <v>0</v>
      </c>
      <c r="J122" s="141" t="s">
        <v>159</v>
      </c>
      <c r="K122" s="138">
        <v>2.5</v>
      </c>
      <c r="L122" s="138">
        <v>2.5</v>
      </c>
      <c r="M122" s="138">
        <v>2</v>
      </c>
      <c r="N122" s="138">
        <v>2</v>
      </c>
      <c r="O122" s="138"/>
      <c r="P122" s="86">
        <f>IF(OR(ISNUMBER(K122),ISNUMBER(#REF!),ISNUMBER(M122),ISNUMBER(N122),ISNUMBER(L122)),MIN(K122:N122),"")</f>
        <v>2</v>
      </c>
      <c r="Q122" s="86">
        <f>IF(OR(ISNUMBER(K122),ISNUMBER(#REF!),ISNUMBER(M122),ISNUMBER(N122),ISNUMBER(L122)),AVERAGE(K122:N122),"")</f>
        <v>2.25</v>
      </c>
      <c r="R122" s="86">
        <f>IF(OR(ISNUMBER(K122),ISNUMBER(#REF!),ISNUMBER(M122),ISNUMBER(N122),ISNUMBER(L122)),MAX(K122:N122),"")</f>
        <v>2.5</v>
      </c>
      <c r="S122" s="139">
        <f t="shared" si="15"/>
        <v>0.1111111111111111</v>
      </c>
      <c r="T122" s="84" t="s">
        <v>160</v>
      </c>
      <c r="U122" s="86">
        <f t="shared" si="16"/>
        <v>2.25</v>
      </c>
      <c r="V122" s="86">
        <f t="shared" si="11"/>
        <v>0</v>
      </c>
      <c r="W122" s="151"/>
      <c r="X122" s="152"/>
    </row>
    <row r="123" spans="2:24" ht="21" customHeight="1" x14ac:dyDescent="0.15">
      <c r="B123" s="137">
        <v>117</v>
      </c>
      <c r="C123" s="218"/>
      <c r="D123" s="146" t="s">
        <v>363</v>
      </c>
      <c r="E123" s="147" t="s">
        <v>415</v>
      </c>
      <c r="F123" s="147" t="s">
        <v>157</v>
      </c>
      <c r="G123" s="141" t="s">
        <v>158</v>
      </c>
      <c r="H123" s="141" t="s">
        <v>161</v>
      </c>
      <c r="I123" s="141">
        <v>0</v>
      </c>
      <c r="J123" s="141" t="s">
        <v>159</v>
      </c>
      <c r="K123" s="138">
        <v>1</v>
      </c>
      <c r="L123" s="138">
        <v>1</v>
      </c>
      <c r="M123" s="138">
        <v>1</v>
      </c>
      <c r="N123" s="138">
        <v>1</v>
      </c>
      <c r="O123" s="138"/>
      <c r="P123" s="86">
        <f>IF(OR(ISNUMBER(K123),ISNUMBER(#REF!),ISNUMBER(M123),ISNUMBER(N123),ISNUMBER(L123)),MIN(K123:N123),"")</f>
        <v>1</v>
      </c>
      <c r="Q123" s="86">
        <f>IF(OR(ISNUMBER(K123),ISNUMBER(#REF!),ISNUMBER(M123),ISNUMBER(N123),ISNUMBER(L123)),AVERAGE(K123:N123),"")</f>
        <v>1</v>
      </c>
      <c r="R123" s="86">
        <f>IF(OR(ISNUMBER(K123),ISNUMBER(#REF!),ISNUMBER(M123),ISNUMBER(N123),ISNUMBER(L123)),MAX(K123:N123),"")</f>
        <v>1</v>
      </c>
      <c r="S123" s="139">
        <f t="shared" si="15"/>
        <v>0</v>
      </c>
      <c r="T123" s="84" t="s">
        <v>160</v>
      </c>
      <c r="U123" s="86">
        <f t="shared" si="16"/>
        <v>1</v>
      </c>
      <c r="V123" s="86">
        <f t="shared" si="11"/>
        <v>0</v>
      </c>
      <c r="W123" s="151"/>
      <c r="X123" s="152"/>
    </row>
    <row r="124" spans="2:24" ht="21" customHeight="1" x14ac:dyDescent="0.15">
      <c r="B124" s="137">
        <v>118</v>
      </c>
      <c r="C124" s="218" t="s">
        <v>410</v>
      </c>
      <c r="D124" s="146" t="s">
        <v>343</v>
      </c>
      <c r="E124" s="147" t="s">
        <v>415</v>
      </c>
      <c r="F124" s="147" t="s">
        <v>157</v>
      </c>
      <c r="G124" s="141" t="s">
        <v>158</v>
      </c>
      <c r="H124" s="141" t="s">
        <v>161</v>
      </c>
      <c r="I124" s="141">
        <v>0</v>
      </c>
      <c r="J124" s="141" t="s">
        <v>159</v>
      </c>
      <c r="K124" s="138">
        <v>2.5</v>
      </c>
      <c r="L124" s="138">
        <v>2.5</v>
      </c>
      <c r="M124" s="138">
        <v>2</v>
      </c>
      <c r="N124" s="138">
        <v>2</v>
      </c>
      <c r="O124" s="138"/>
      <c r="P124" s="86">
        <f>IF(OR(ISNUMBER(K124),ISNUMBER(#REF!),ISNUMBER(M124),ISNUMBER(N124),ISNUMBER(L124)),MIN(K124:N124),"")</f>
        <v>2</v>
      </c>
      <c r="Q124" s="86">
        <f>IF(OR(ISNUMBER(K124),ISNUMBER(#REF!),ISNUMBER(M124),ISNUMBER(N124),ISNUMBER(L124)),AVERAGE(K124:N124),"")</f>
        <v>2.25</v>
      </c>
      <c r="R124" s="86">
        <f>IF(OR(ISNUMBER(K124),ISNUMBER(#REF!),ISNUMBER(M124),ISNUMBER(N124),ISNUMBER(L124)),MAX(K124:N124),"")</f>
        <v>2.5</v>
      </c>
      <c r="S124" s="139">
        <f t="shared" si="15"/>
        <v>0.1111111111111111</v>
      </c>
      <c r="T124" s="84" t="s">
        <v>160</v>
      </c>
      <c r="U124" s="86">
        <f t="shared" si="16"/>
        <v>2.25</v>
      </c>
      <c r="V124" s="86">
        <f t="shared" si="11"/>
        <v>0</v>
      </c>
      <c r="W124" s="151"/>
      <c r="X124" s="152"/>
    </row>
    <row r="125" spans="2:24" ht="21" customHeight="1" x14ac:dyDescent="0.15">
      <c r="B125" s="137">
        <v>119</v>
      </c>
      <c r="C125" s="218"/>
      <c r="D125" s="146" t="s">
        <v>363</v>
      </c>
      <c r="E125" s="147" t="s">
        <v>415</v>
      </c>
      <c r="F125" s="147" t="s">
        <v>157</v>
      </c>
      <c r="G125" s="141" t="s">
        <v>158</v>
      </c>
      <c r="H125" s="141" t="s">
        <v>161</v>
      </c>
      <c r="I125" s="141">
        <v>0</v>
      </c>
      <c r="J125" s="141" t="s">
        <v>159</v>
      </c>
      <c r="K125" s="138">
        <v>1</v>
      </c>
      <c r="L125" s="138">
        <v>1</v>
      </c>
      <c r="M125" s="138">
        <v>1</v>
      </c>
      <c r="N125" s="138">
        <v>1</v>
      </c>
      <c r="O125" s="138"/>
      <c r="P125" s="86">
        <f>IF(OR(ISNUMBER(K125),ISNUMBER(#REF!),ISNUMBER(M125),ISNUMBER(N125),ISNUMBER(L125)),MIN(K125:N125),"")</f>
        <v>1</v>
      </c>
      <c r="Q125" s="86">
        <f>IF(OR(ISNUMBER(K125),ISNUMBER(#REF!),ISNUMBER(M125),ISNUMBER(N125),ISNUMBER(L125)),AVERAGE(K125:N125),"")</f>
        <v>1</v>
      </c>
      <c r="R125" s="86">
        <f>IF(OR(ISNUMBER(K125),ISNUMBER(#REF!),ISNUMBER(M125),ISNUMBER(N125),ISNUMBER(L125)),MAX(K125:N125),"")</f>
        <v>1</v>
      </c>
      <c r="S125" s="139">
        <f t="shared" si="15"/>
        <v>0</v>
      </c>
      <c r="T125" s="84" t="s">
        <v>160</v>
      </c>
      <c r="U125" s="86">
        <f t="shared" si="16"/>
        <v>1</v>
      </c>
      <c r="V125" s="86">
        <f t="shared" si="11"/>
        <v>0</v>
      </c>
      <c r="W125" s="151"/>
      <c r="X125" s="152"/>
    </row>
    <row r="126" spans="2:24" ht="21" customHeight="1" x14ac:dyDescent="0.15">
      <c r="B126" s="137">
        <v>120</v>
      </c>
      <c r="C126" s="218" t="s">
        <v>411</v>
      </c>
      <c r="D126" s="146" t="s">
        <v>343</v>
      </c>
      <c r="E126" s="147" t="s">
        <v>415</v>
      </c>
      <c r="F126" s="147" t="s">
        <v>157</v>
      </c>
      <c r="G126" s="141" t="s">
        <v>158</v>
      </c>
      <c r="H126" s="141" t="s">
        <v>161</v>
      </c>
      <c r="I126" s="141">
        <v>0</v>
      </c>
      <c r="J126" s="141" t="s">
        <v>159</v>
      </c>
      <c r="K126" s="138">
        <v>1</v>
      </c>
      <c r="L126" s="138">
        <v>1</v>
      </c>
      <c r="M126" s="138">
        <v>1</v>
      </c>
      <c r="N126" s="138">
        <v>1</v>
      </c>
      <c r="O126" s="138"/>
      <c r="P126" s="86">
        <f>IF(OR(ISNUMBER(K126),ISNUMBER(#REF!),ISNUMBER(M126),ISNUMBER(N126),ISNUMBER(L126)),MIN(K126:N126),"")</f>
        <v>1</v>
      </c>
      <c r="Q126" s="86">
        <f>IF(OR(ISNUMBER(K126),ISNUMBER(#REF!),ISNUMBER(M126),ISNUMBER(N126),ISNUMBER(L126)),AVERAGE(K126:N126),"")</f>
        <v>1</v>
      </c>
      <c r="R126" s="86">
        <f>IF(OR(ISNUMBER(K126),ISNUMBER(#REF!),ISNUMBER(M126),ISNUMBER(N126),ISNUMBER(L126)),MAX(K126:N126),"")</f>
        <v>1</v>
      </c>
      <c r="S126" s="139">
        <f t="shared" si="15"/>
        <v>0</v>
      </c>
      <c r="T126" s="84" t="s">
        <v>160</v>
      </c>
      <c r="U126" s="86">
        <f t="shared" si="16"/>
        <v>1</v>
      </c>
      <c r="V126" s="86">
        <f t="shared" si="11"/>
        <v>0</v>
      </c>
      <c r="W126" s="151"/>
      <c r="X126" s="152"/>
    </row>
    <row r="127" spans="2:24" ht="21" customHeight="1" x14ac:dyDescent="0.15">
      <c r="B127" s="137">
        <v>121</v>
      </c>
      <c r="C127" s="218"/>
      <c r="D127" s="146" t="s">
        <v>412</v>
      </c>
      <c r="E127" s="147" t="s">
        <v>415</v>
      </c>
      <c r="F127" s="147" t="s">
        <v>157</v>
      </c>
      <c r="G127" s="141" t="s">
        <v>158</v>
      </c>
      <c r="H127" s="141" t="s">
        <v>161</v>
      </c>
      <c r="I127" s="141">
        <v>0</v>
      </c>
      <c r="J127" s="141" t="s">
        <v>159</v>
      </c>
      <c r="K127" s="138">
        <v>1.5</v>
      </c>
      <c r="L127" s="138">
        <v>1.5</v>
      </c>
      <c r="M127" s="138">
        <v>1.5</v>
      </c>
      <c r="N127" s="138">
        <v>1.5</v>
      </c>
      <c r="O127" s="138"/>
      <c r="P127" s="86">
        <f>IF(OR(ISNUMBER(K127),ISNUMBER(#REF!),ISNUMBER(M127),ISNUMBER(N127),ISNUMBER(L127)),MIN(K127:N127),"")</f>
        <v>1.5</v>
      </c>
      <c r="Q127" s="86">
        <f>IF(OR(ISNUMBER(K127),ISNUMBER(#REF!),ISNUMBER(M127),ISNUMBER(N127),ISNUMBER(L127)),AVERAGE(K127:N127),"")</f>
        <v>1.5</v>
      </c>
      <c r="R127" s="86">
        <f>IF(OR(ISNUMBER(K127),ISNUMBER(#REF!),ISNUMBER(M127),ISNUMBER(N127),ISNUMBER(L127)),MAX(K127:N127),"")</f>
        <v>1.5</v>
      </c>
      <c r="S127" s="139">
        <f t="shared" si="15"/>
        <v>0</v>
      </c>
      <c r="T127" s="84" t="s">
        <v>160</v>
      </c>
      <c r="U127" s="86">
        <f t="shared" si="16"/>
        <v>1.5</v>
      </c>
      <c r="V127" s="86">
        <f t="shared" si="11"/>
        <v>0</v>
      </c>
      <c r="W127" s="151"/>
      <c r="X127" s="152"/>
    </row>
    <row r="128" spans="2:24" ht="21" customHeight="1" x14ac:dyDescent="0.15">
      <c r="B128" s="137">
        <v>122</v>
      </c>
      <c r="C128" s="218"/>
      <c r="D128" s="146" t="s">
        <v>413</v>
      </c>
      <c r="E128" s="147" t="s">
        <v>415</v>
      </c>
      <c r="F128" s="147" t="s">
        <v>157</v>
      </c>
      <c r="G128" s="141" t="s">
        <v>158</v>
      </c>
      <c r="H128" s="141" t="s">
        <v>161</v>
      </c>
      <c r="I128" s="141">
        <v>0</v>
      </c>
      <c r="J128" s="141" t="s">
        <v>159</v>
      </c>
      <c r="K128" s="138">
        <v>1.5</v>
      </c>
      <c r="L128" s="138">
        <v>1.5</v>
      </c>
      <c r="M128" s="138">
        <v>1.5</v>
      </c>
      <c r="N128" s="138">
        <v>1</v>
      </c>
      <c r="O128" s="138"/>
      <c r="P128" s="86">
        <f>IF(OR(ISNUMBER(K128),ISNUMBER(#REF!),ISNUMBER(M128),ISNUMBER(N128),ISNUMBER(L128)),MIN(K128:N128),"")</f>
        <v>1</v>
      </c>
      <c r="Q128" s="86">
        <f>IF(OR(ISNUMBER(K128),ISNUMBER(#REF!),ISNUMBER(M128),ISNUMBER(N128),ISNUMBER(L128)),AVERAGE(K128:N128),"")</f>
        <v>1.375</v>
      </c>
      <c r="R128" s="86">
        <f>IF(OR(ISNUMBER(K128),ISNUMBER(#REF!),ISNUMBER(M128),ISNUMBER(N128),ISNUMBER(L128)),MAX(K128:N128),"")</f>
        <v>1.5</v>
      </c>
      <c r="S128" s="139">
        <f t="shared" si="15"/>
        <v>0.27272727272727271</v>
      </c>
      <c r="T128" s="84" t="s">
        <v>160</v>
      </c>
      <c r="U128" s="86">
        <f t="shared" si="16"/>
        <v>1.375</v>
      </c>
      <c r="V128" s="86">
        <f t="shared" si="11"/>
        <v>0</v>
      </c>
      <c r="W128" s="151"/>
      <c r="X128" s="152"/>
    </row>
    <row r="129" spans="2:24" ht="21" customHeight="1" x14ac:dyDescent="0.15">
      <c r="B129" s="137">
        <v>123</v>
      </c>
      <c r="C129" s="218" t="s">
        <v>414</v>
      </c>
      <c r="D129" s="146" t="s">
        <v>343</v>
      </c>
      <c r="E129" s="147" t="s">
        <v>415</v>
      </c>
      <c r="F129" s="147" t="s">
        <v>157</v>
      </c>
      <c r="G129" s="141" t="s">
        <v>158</v>
      </c>
      <c r="H129" s="141" t="s">
        <v>161</v>
      </c>
      <c r="I129" s="141">
        <v>0</v>
      </c>
      <c r="J129" s="141" t="s">
        <v>159</v>
      </c>
      <c r="K129" s="138">
        <v>2.5</v>
      </c>
      <c r="L129" s="138">
        <v>2.5</v>
      </c>
      <c r="M129" s="138">
        <v>2</v>
      </c>
      <c r="N129" s="138">
        <v>2</v>
      </c>
      <c r="O129" s="138"/>
      <c r="P129" s="86">
        <f>IF(OR(ISNUMBER(K129),ISNUMBER(#REF!),ISNUMBER(M129),ISNUMBER(N129),ISNUMBER(L129)),MIN(K129:N129),"")</f>
        <v>2</v>
      </c>
      <c r="Q129" s="86">
        <f>IF(OR(ISNUMBER(K129),ISNUMBER(#REF!),ISNUMBER(M129),ISNUMBER(N129),ISNUMBER(L129)),AVERAGE(K129:N129),"")</f>
        <v>2.25</v>
      </c>
      <c r="R129" s="86">
        <f>IF(OR(ISNUMBER(K129),ISNUMBER(#REF!),ISNUMBER(M129),ISNUMBER(N129),ISNUMBER(L129)),MAX(K129:N129),"")</f>
        <v>2.5</v>
      </c>
      <c r="S129" s="139">
        <f t="shared" si="15"/>
        <v>0.1111111111111111</v>
      </c>
      <c r="T129" s="84" t="s">
        <v>160</v>
      </c>
      <c r="U129" s="86">
        <f t="shared" si="16"/>
        <v>2.25</v>
      </c>
      <c r="V129" s="86">
        <f t="shared" si="11"/>
        <v>0</v>
      </c>
      <c r="W129" s="151"/>
      <c r="X129" s="152"/>
    </row>
    <row r="130" spans="2:24" ht="21" customHeight="1" x14ac:dyDescent="0.15">
      <c r="B130" s="137">
        <v>124</v>
      </c>
      <c r="C130" s="218"/>
      <c r="D130" s="146" t="s">
        <v>363</v>
      </c>
      <c r="E130" s="147" t="s">
        <v>415</v>
      </c>
      <c r="F130" s="147" t="s">
        <v>157</v>
      </c>
      <c r="G130" s="141" t="s">
        <v>158</v>
      </c>
      <c r="H130" s="141" t="s">
        <v>161</v>
      </c>
      <c r="I130" s="141">
        <v>0</v>
      </c>
      <c r="J130" s="141" t="s">
        <v>159</v>
      </c>
      <c r="K130" s="138">
        <v>1</v>
      </c>
      <c r="L130" s="138">
        <v>1</v>
      </c>
      <c r="M130" s="138">
        <v>1</v>
      </c>
      <c r="N130" s="138">
        <v>1</v>
      </c>
      <c r="O130" s="138"/>
      <c r="P130" s="86">
        <f>IF(OR(ISNUMBER(K130),ISNUMBER(#REF!),ISNUMBER(M130),ISNUMBER(N130),ISNUMBER(L130)),MIN(K130:N130),"")</f>
        <v>1</v>
      </c>
      <c r="Q130" s="86">
        <f>IF(OR(ISNUMBER(K130),ISNUMBER(#REF!),ISNUMBER(M130),ISNUMBER(N130),ISNUMBER(L130)),AVERAGE(K130:N130),"")</f>
        <v>1</v>
      </c>
      <c r="R130" s="86">
        <f>IF(OR(ISNUMBER(K130),ISNUMBER(#REF!),ISNUMBER(M130),ISNUMBER(N130),ISNUMBER(L130)),MAX(K130:N130),"")</f>
        <v>1</v>
      </c>
      <c r="S130" s="139">
        <f t="shared" si="15"/>
        <v>0</v>
      </c>
      <c r="T130" s="84" t="s">
        <v>160</v>
      </c>
      <c r="U130" s="86">
        <f t="shared" si="16"/>
        <v>1</v>
      </c>
      <c r="V130" s="86">
        <f t="shared" si="11"/>
        <v>0</v>
      </c>
      <c r="W130" s="151"/>
      <c r="X130" s="152"/>
    </row>
    <row r="131" spans="2:24" ht="21" customHeight="1" x14ac:dyDescent="0.15">
      <c r="B131" s="137">
        <v>125</v>
      </c>
      <c r="C131" s="216" t="s">
        <v>275</v>
      </c>
      <c r="D131" s="154" t="s">
        <v>278</v>
      </c>
      <c r="E131" s="155" t="s">
        <v>434</v>
      </c>
      <c r="F131" s="155" t="s">
        <v>157</v>
      </c>
      <c r="G131" s="143" t="s">
        <v>158</v>
      </c>
      <c r="H131" s="143" t="s">
        <v>161</v>
      </c>
      <c r="I131" s="143">
        <v>0</v>
      </c>
      <c r="J131" s="143" t="s">
        <v>159</v>
      </c>
      <c r="K131" s="138">
        <v>5</v>
      </c>
      <c r="L131" s="138">
        <v>5</v>
      </c>
      <c r="M131" s="138">
        <v>5</v>
      </c>
      <c r="N131" s="153"/>
      <c r="O131" s="153"/>
      <c r="P131" s="86">
        <f t="shared" ref="P131:P148" si="17">IF(OR(ISNUMBER(K131),ISNUMBER(L131),ISNUMBER(M131),ISNUMBER(N131),ISNUMBER(O131)),MIN(K131:O131),"")</f>
        <v>5</v>
      </c>
      <c r="Q131" s="86">
        <f t="shared" ref="Q131:Q148" si="18">IF(OR(ISNUMBER(K131),ISNUMBER(L131),ISNUMBER(M131),ISNUMBER(N131),ISNUMBER(O131)),AVERAGE(K131:O131),"")</f>
        <v>5</v>
      </c>
      <c r="R131" s="86">
        <f t="shared" ref="R131:R148" si="19">IF(OR(ISNUMBER(K131),ISNUMBER(L131),ISNUMBER(M131),ISNUMBER(N131),ISNUMBER(O131)),MAX(K131:O131),"")</f>
        <v>5</v>
      </c>
      <c r="S131" s="139">
        <f t="shared" ref="S131:S148" si="20">IF(AND(ISNUMBER(Q131),Q131&lt;&gt;0),MAX(Q131-P131,R131-Q131)/Q131,"")</f>
        <v>0</v>
      </c>
      <c r="T131" s="84" t="s">
        <v>160</v>
      </c>
      <c r="U131" s="86">
        <f t="shared" ref="U131:U148" si="21">IF(T131="N","",Q131)</f>
        <v>5</v>
      </c>
      <c r="V131" s="86">
        <f t="shared" si="11"/>
        <v>0</v>
      </c>
      <c r="W131" s="151"/>
      <c r="X131" s="152"/>
    </row>
    <row r="132" spans="2:24" ht="21" customHeight="1" x14ac:dyDescent="0.15">
      <c r="B132" s="137">
        <v>126</v>
      </c>
      <c r="C132" s="216"/>
      <c r="D132" s="154" t="s">
        <v>276</v>
      </c>
      <c r="E132" s="155" t="s">
        <v>434</v>
      </c>
      <c r="F132" s="155" t="s">
        <v>157</v>
      </c>
      <c r="G132" s="143" t="s">
        <v>158</v>
      </c>
      <c r="H132" s="143" t="s">
        <v>161</v>
      </c>
      <c r="I132" s="143">
        <v>0</v>
      </c>
      <c r="J132" s="143" t="s">
        <v>159</v>
      </c>
      <c r="K132" s="138">
        <v>5</v>
      </c>
      <c r="L132" s="138">
        <v>5</v>
      </c>
      <c r="M132" s="138">
        <v>5</v>
      </c>
      <c r="N132" s="153"/>
      <c r="O132" s="153"/>
      <c r="P132" s="86">
        <f t="shared" si="17"/>
        <v>5</v>
      </c>
      <c r="Q132" s="86">
        <f t="shared" si="18"/>
        <v>5</v>
      </c>
      <c r="R132" s="86">
        <f t="shared" si="19"/>
        <v>5</v>
      </c>
      <c r="S132" s="139">
        <f t="shared" si="20"/>
        <v>0</v>
      </c>
      <c r="T132" s="84" t="s">
        <v>160</v>
      </c>
      <c r="U132" s="86">
        <f t="shared" si="21"/>
        <v>5</v>
      </c>
      <c r="V132" s="86">
        <f t="shared" si="11"/>
        <v>0</v>
      </c>
      <c r="W132" s="151"/>
      <c r="X132" s="152"/>
    </row>
    <row r="133" spans="2:24" ht="21" customHeight="1" x14ac:dyDescent="0.15">
      <c r="B133" s="137">
        <v>127</v>
      </c>
      <c r="C133" s="216"/>
      <c r="D133" s="154" t="s">
        <v>417</v>
      </c>
      <c r="E133" s="155" t="s">
        <v>434</v>
      </c>
      <c r="F133" s="155" t="s">
        <v>157</v>
      </c>
      <c r="G133" s="143" t="s">
        <v>158</v>
      </c>
      <c r="H133" s="143" t="s">
        <v>161</v>
      </c>
      <c r="I133" s="143">
        <v>0</v>
      </c>
      <c r="J133" s="143" t="s">
        <v>159</v>
      </c>
      <c r="K133" s="138">
        <v>3</v>
      </c>
      <c r="L133" s="138">
        <v>3</v>
      </c>
      <c r="M133" s="138">
        <v>3</v>
      </c>
      <c r="N133" s="153"/>
      <c r="O133" s="153"/>
      <c r="P133" s="86">
        <f t="shared" si="17"/>
        <v>3</v>
      </c>
      <c r="Q133" s="86">
        <f t="shared" si="18"/>
        <v>3</v>
      </c>
      <c r="R133" s="86">
        <f t="shared" si="19"/>
        <v>3</v>
      </c>
      <c r="S133" s="139">
        <f t="shared" si="20"/>
        <v>0</v>
      </c>
      <c r="T133" s="84" t="s">
        <v>160</v>
      </c>
      <c r="U133" s="86">
        <f t="shared" si="21"/>
        <v>3</v>
      </c>
      <c r="V133" s="86">
        <f t="shared" si="11"/>
        <v>0</v>
      </c>
      <c r="W133" s="151"/>
      <c r="X133" s="152"/>
    </row>
    <row r="134" spans="2:24" ht="21" customHeight="1" x14ac:dyDescent="0.15">
      <c r="B134" s="137">
        <v>128</v>
      </c>
      <c r="C134" s="217" t="s">
        <v>418</v>
      </c>
      <c r="D134" s="154" t="s">
        <v>343</v>
      </c>
      <c r="E134" s="155" t="s">
        <v>434</v>
      </c>
      <c r="F134" s="155" t="s">
        <v>157</v>
      </c>
      <c r="G134" s="143" t="s">
        <v>158</v>
      </c>
      <c r="H134" s="143" t="s">
        <v>161</v>
      </c>
      <c r="I134" s="143">
        <v>0</v>
      </c>
      <c r="J134" s="143" t="s">
        <v>159</v>
      </c>
      <c r="K134" s="138">
        <v>2</v>
      </c>
      <c r="L134" s="138">
        <v>2</v>
      </c>
      <c r="M134" s="138">
        <v>2</v>
      </c>
      <c r="N134" s="153"/>
      <c r="O134" s="153"/>
      <c r="P134" s="86">
        <f t="shared" si="17"/>
        <v>2</v>
      </c>
      <c r="Q134" s="86">
        <f t="shared" si="18"/>
        <v>2</v>
      </c>
      <c r="R134" s="86">
        <f t="shared" si="19"/>
        <v>2</v>
      </c>
      <c r="S134" s="139">
        <f t="shared" si="20"/>
        <v>0</v>
      </c>
      <c r="T134" s="84" t="s">
        <v>160</v>
      </c>
      <c r="U134" s="86">
        <f t="shared" si="21"/>
        <v>2</v>
      </c>
      <c r="V134" s="86">
        <f t="shared" si="11"/>
        <v>0</v>
      </c>
      <c r="W134" s="151"/>
      <c r="X134" s="152"/>
    </row>
    <row r="135" spans="2:24" ht="21" customHeight="1" x14ac:dyDescent="0.15">
      <c r="B135" s="137">
        <v>129</v>
      </c>
      <c r="C135" s="217"/>
      <c r="D135" s="154" t="s">
        <v>419</v>
      </c>
      <c r="E135" s="155" t="s">
        <v>434</v>
      </c>
      <c r="F135" s="155" t="s">
        <v>157</v>
      </c>
      <c r="G135" s="143" t="s">
        <v>158</v>
      </c>
      <c r="H135" s="143" t="s">
        <v>161</v>
      </c>
      <c r="I135" s="143">
        <v>0</v>
      </c>
      <c r="J135" s="143" t="s">
        <v>159</v>
      </c>
      <c r="K135" s="138">
        <v>1</v>
      </c>
      <c r="L135" s="138">
        <v>1</v>
      </c>
      <c r="M135" s="138">
        <v>1</v>
      </c>
      <c r="N135" s="153"/>
      <c r="O135" s="153"/>
      <c r="P135" s="86">
        <f t="shared" si="17"/>
        <v>1</v>
      </c>
      <c r="Q135" s="86">
        <f t="shared" si="18"/>
        <v>1</v>
      </c>
      <c r="R135" s="86">
        <f t="shared" si="19"/>
        <v>1</v>
      </c>
      <c r="S135" s="139">
        <f t="shared" si="20"/>
        <v>0</v>
      </c>
      <c r="T135" s="84" t="s">
        <v>160</v>
      </c>
      <c r="U135" s="86">
        <f t="shared" si="21"/>
        <v>1</v>
      </c>
      <c r="V135" s="86">
        <f t="shared" ref="V135:V194" si="22">IF(I135="","",I135*U135/100)</f>
        <v>0</v>
      </c>
      <c r="W135" s="151"/>
      <c r="X135" s="152"/>
    </row>
    <row r="136" spans="2:24" ht="21" customHeight="1" x14ac:dyDescent="0.15">
      <c r="B136" s="137">
        <v>130</v>
      </c>
      <c r="C136" s="217"/>
      <c r="D136" s="154" t="s">
        <v>420</v>
      </c>
      <c r="E136" s="155" t="s">
        <v>434</v>
      </c>
      <c r="F136" s="155" t="s">
        <v>157</v>
      </c>
      <c r="G136" s="143" t="s">
        <v>158</v>
      </c>
      <c r="H136" s="143" t="s">
        <v>161</v>
      </c>
      <c r="I136" s="143">
        <v>0</v>
      </c>
      <c r="J136" s="143" t="s">
        <v>159</v>
      </c>
      <c r="K136" s="138">
        <v>3</v>
      </c>
      <c r="L136" s="138">
        <v>3</v>
      </c>
      <c r="M136" s="138">
        <v>3</v>
      </c>
      <c r="N136" s="153"/>
      <c r="O136" s="153"/>
      <c r="P136" s="86">
        <f t="shared" si="17"/>
        <v>3</v>
      </c>
      <c r="Q136" s="86">
        <f t="shared" si="18"/>
        <v>3</v>
      </c>
      <c r="R136" s="86">
        <f t="shared" si="19"/>
        <v>3</v>
      </c>
      <c r="S136" s="139">
        <f t="shared" si="20"/>
        <v>0</v>
      </c>
      <c r="T136" s="84" t="s">
        <v>160</v>
      </c>
      <c r="U136" s="86">
        <f t="shared" si="21"/>
        <v>3</v>
      </c>
      <c r="V136" s="86">
        <f t="shared" si="22"/>
        <v>0</v>
      </c>
      <c r="W136" s="151"/>
      <c r="X136" s="152"/>
    </row>
    <row r="137" spans="2:24" ht="21" customHeight="1" x14ac:dyDescent="0.15">
      <c r="B137" s="137">
        <v>131</v>
      </c>
      <c r="C137" s="217"/>
      <c r="D137" s="154" t="s">
        <v>421</v>
      </c>
      <c r="E137" s="155" t="s">
        <v>434</v>
      </c>
      <c r="F137" s="155" t="s">
        <v>157</v>
      </c>
      <c r="G137" s="143" t="s">
        <v>158</v>
      </c>
      <c r="H137" s="143" t="s">
        <v>161</v>
      </c>
      <c r="I137" s="143">
        <v>0</v>
      </c>
      <c r="J137" s="143" t="s">
        <v>159</v>
      </c>
      <c r="K137" s="138">
        <v>3</v>
      </c>
      <c r="L137" s="138">
        <v>3</v>
      </c>
      <c r="M137" s="138">
        <v>3</v>
      </c>
      <c r="N137" s="153"/>
      <c r="O137" s="153"/>
      <c r="P137" s="86">
        <f t="shared" si="17"/>
        <v>3</v>
      </c>
      <c r="Q137" s="86">
        <f t="shared" si="18"/>
        <v>3</v>
      </c>
      <c r="R137" s="86">
        <f t="shared" si="19"/>
        <v>3</v>
      </c>
      <c r="S137" s="139">
        <f t="shared" si="20"/>
        <v>0</v>
      </c>
      <c r="T137" s="84" t="s">
        <v>160</v>
      </c>
      <c r="U137" s="86">
        <f t="shared" si="21"/>
        <v>3</v>
      </c>
      <c r="V137" s="86">
        <f t="shared" si="22"/>
        <v>0</v>
      </c>
      <c r="W137" s="151"/>
      <c r="X137" s="152"/>
    </row>
    <row r="138" spans="2:24" ht="21" customHeight="1" x14ac:dyDescent="0.15">
      <c r="B138" s="137">
        <v>132</v>
      </c>
      <c r="C138" s="217" t="s">
        <v>422</v>
      </c>
      <c r="D138" s="154" t="s">
        <v>423</v>
      </c>
      <c r="E138" s="155" t="s">
        <v>434</v>
      </c>
      <c r="F138" s="155" t="s">
        <v>157</v>
      </c>
      <c r="G138" s="143" t="s">
        <v>158</v>
      </c>
      <c r="H138" s="143" t="s">
        <v>161</v>
      </c>
      <c r="I138" s="143">
        <v>0</v>
      </c>
      <c r="J138" s="143" t="s">
        <v>159</v>
      </c>
      <c r="K138" s="138">
        <v>2</v>
      </c>
      <c r="L138" s="138">
        <v>2</v>
      </c>
      <c r="M138" s="138">
        <v>2</v>
      </c>
      <c r="N138" s="153"/>
      <c r="O138" s="153"/>
      <c r="P138" s="86">
        <f t="shared" si="17"/>
        <v>2</v>
      </c>
      <c r="Q138" s="86">
        <f t="shared" si="18"/>
        <v>2</v>
      </c>
      <c r="R138" s="86">
        <f t="shared" si="19"/>
        <v>2</v>
      </c>
      <c r="S138" s="139">
        <f t="shared" si="20"/>
        <v>0</v>
      </c>
      <c r="T138" s="84" t="s">
        <v>160</v>
      </c>
      <c r="U138" s="86">
        <f t="shared" si="21"/>
        <v>2</v>
      </c>
      <c r="V138" s="86">
        <f t="shared" si="22"/>
        <v>0</v>
      </c>
      <c r="W138" s="151"/>
      <c r="X138" s="152"/>
    </row>
    <row r="139" spans="2:24" ht="21" customHeight="1" x14ac:dyDescent="0.15">
      <c r="B139" s="137">
        <v>133</v>
      </c>
      <c r="C139" s="217"/>
      <c r="D139" s="154" t="s">
        <v>424</v>
      </c>
      <c r="E139" s="155" t="s">
        <v>434</v>
      </c>
      <c r="F139" s="155" t="s">
        <v>157</v>
      </c>
      <c r="G139" s="143" t="s">
        <v>158</v>
      </c>
      <c r="H139" s="143" t="s">
        <v>161</v>
      </c>
      <c r="I139" s="143">
        <v>0</v>
      </c>
      <c r="J139" s="143" t="s">
        <v>159</v>
      </c>
      <c r="K139" s="138">
        <v>1.5</v>
      </c>
      <c r="L139" s="138">
        <v>1.5</v>
      </c>
      <c r="M139" s="138">
        <v>1.5</v>
      </c>
      <c r="N139" s="153"/>
      <c r="O139" s="153"/>
      <c r="P139" s="86">
        <f t="shared" si="17"/>
        <v>1.5</v>
      </c>
      <c r="Q139" s="86">
        <f t="shared" si="18"/>
        <v>1.5</v>
      </c>
      <c r="R139" s="86">
        <f t="shared" si="19"/>
        <v>1.5</v>
      </c>
      <c r="S139" s="139">
        <f t="shared" si="20"/>
        <v>0</v>
      </c>
      <c r="T139" s="84" t="s">
        <v>160</v>
      </c>
      <c r="U139" s="86">
        <f t="shared" si="21"/>
        <v>1.5</v>
      </c>
      <c r="V139" s="86">
        <f t="shared" si="22"/>
        <v>0</v>
      </c>
      <c r="W139" s="151"/>
      <c r="X139" s="152"/>
    </row>
    <row r="140" spans="2:24" ht="21" customHeight="1" x14ac:dyDescent="0.15">
      <c r="B140" s="137">
        <v>134</v>
      </c>
      <c r="C140" s="217"/>
      <c r="D140" s="154" t="s">
        <v>425</v>
      </c>
      <c r="E140" s="155" t="s">
        <v>434</v>
      </c>
      <c r="F140" s="155" t="s">
        <v>157</v>
      </c>
      <c r="G140" s="143" t="s">
        <v>158</v>
      </c>
      <c r="H140" s="143" t="s">
        <v>161</v>
      </c>
      <c r="I140" s="143">
        <v>0</v>
      </c>
      <c r="J140" s="143" t="s">
        <v>159</v>
      </c>
      <c r="K140" s="138">
        <v>1</v>
      </c>
      <c r="L140" s="138">
        <v>1</v>
      </c>
      <c r="M140" s="138">
        <v>1</v>
      </c>
      <c r="N140" s="153"/>
      <c r="O140" s="153"/>
      <c r="P140" s="86">
        <f t="shared" si="17"/>
        <v>1</v>
      </c>
      <c r="Q140" s="86">
        <f t="shared" si="18"/>
        <v>1</v>
      </c>
      <c r="R140" s="86">
        <f t="shared" si="19"/>
        <v>1</v>
      </c>
      <c r="S140" s="139">
        <f t="shared" si="20"/>
        <v>0</v>
      </c>
      <c r="T140" s="84" t="s">
        <v>160</v>
      </c>
      <c r="U140" s="86">
        <f t="shared" si="21"/>
        <v>1</v>
      </c>
      <c r="V140" s="86">
        <f t="shared" si="22"/>
        <v>0</v>
      </c>
      <c r="W140" s="151"/>
      <c r="X140" s="152"/>
    </row>
    <row r="141" spans="2:24" ht="21" customHeight="1" x14ac:dyDescent="0.15">
      <c r="B141" s="137">
        <v>135</v>
      </c>
      <c r="C141" s="217"/>
      <c r="D141" s="154" t="s">
        <v>426</v>
      </c>
      <c r="E141" s="155" t="s">
        <v>434</v>
      </c>
      <c r="F141" s="155" t="s">
        <v>157</v>
      </c>
      <c r="G141" s="143" t="s">
        <v>158</v>
      </c>
      <c r="H141" s="143" t="s">
        <v>161</v>
      </c>
      <c r="I141" s="143">
        <v>0</v>
      </c>
      <c r="J141" s="143" t="s">
        <v>159</v>
      </c>
      <c r="K141" s="138">
        <v>1.5</v>
      </c>
      <c r="L141" s="138">
        <v>1</v>
      </c>
      <c r="M141" s="138">
        <v>1.5</v>
      </c>
      <c r="N141" s="153"/>
      <c r="O141" s="153"/>
      <c r="P141" s="86">
        <f t="shared" si="17"/>
        <v>1</v>
      </c>
      <c r="Q141" s="86">
        <f t="shared" si="18"/>
        <v>1.3333333333333333</v>
      </c>
      <c r="R141" s="86">
        <f t="shared" si="19"/>
        <v>1.5</v>
      </c>
      <c r="S141" s="139">
        <f t="shared" si="20"/>
        <v>0.24999999999999994</v>
      </c>
      <c r="T141" s="84" t="s">
        <v>160</v>
      </c>
      <c r="U141" s="86">
        <f t="shared" si="21"/>
        <v>1.3333333333333333</v>
      </c>
      <c r="V141" s="86">
        <f t="shared" si="22"/>
        <v>0</v>
      </c>
      <c r="W141" s="151"/>
      <c r="X141" s="152"/>
    </row>
    <row r="142" spans="2:24" ht="21" customHeight="1" x14ac:dyDescent="0.15">
      <c r="B142" s="137">
        <v>136</v>
      </c>
      <c r="C142" s="217"/>
      <c r="D142" s="154" t="s">
        <v>427</v>
      </c>
      <c r="E142" s="155" t="s">
        <v>434</v>
      </c>
      <c r="F142" s="155" t="s">
        <v>157</v>
      </c>
      <c r="G142" s="143" t="s">
        <v>158</v>
      </c>
      <c r="H142" s="143" t="s">
        <v>161</v>
      </c>
      <c r="I142" s="143">
        <v>0</v>
      </c>
      <c r="J142" s="143" t="s">
        <v>159</v>
      </c>
      <c r="K142" s="138">
        <v>1.5</v>
      </c>
      <c r="L142" s="138">
        <v>1.5</v>
      </c>
      <c r="M142" s="138">
        <v>1.5</v>
      </c>
      <c r="N142" s="153"/>
      <c r="O142" s="153"/>
      <c r="P142" s="86">
        <f t="shared" si="17"/>
        <v>1.5</v>
      </c>
      <c r="Q142" s="86">
        <f t="shared" si="18"/>
        <v>1.5</v>
      </c>
      <c r="R142" s="86">
        <f t="shared" si="19"/>
        <v>1.5</v>
      </c>
      <c r="S142" s="139">
        <f t="shared" si="20"/>
        <v>0</v>
      </c>
      <c r="T142" s="84" t="s">
        <v>160</v>
      </c>
      <c r="U142" s="86">
        <f t="shared" si="21"/>
        <v>1.5</v>
      </c>
      <c r="V142" s="86">
        <f t="shared" si="22"/>
        <v>0</v>
      </c>
      <c r="W142" s="151"/>
      <c r="X142" s="152"/>
    </row>
    <row r="143" spans="2:24" ht="21" customHeight="1" x14ac:dyDescent="0.15">
      <c r="B143" s="137">
        <v>137</v>
      </c>
      <c r="C143" s="217"/>
      <c r="D143" s="154" t="s">
        <v>428</v>
      </c>
      <c r="E143" s="155" t="s">
        <v>434</v>
      </c>
      <c r="F143" s="155" t="s">
        <v>157</v>
      </c>
      <c r="G143" s="143" t="s">
        <v>158</v>
      </c>
      <c r="H143" s="143" t="s">
        <v>161</v>
      </c>
      <c r="I143" s="143">
        <v>0</v>
      </c>
      <c r="J143" s="143" t="s">
        <v>159</v>
      </c>
      <c r="K143" s="138">
        <v>2.5</v>
      </c>
      <c r="L143" s="138">
        <v>2</v>
      </c>
      <c r="M143" s="138">
        <v>2.5</v>
      </c>
      <c r="N143" s="153"/>
      <c r="O143" s="153"/>
      <c r="P143" s="86">
        <f t="shared" si="17"/>
        <v>2</v>
      </c>
      <c r="Q143" s="86">
        <f t="shared" si="18"/>
        <v>2.3333333333333335</v>
      </c>
      <c r="R143" s="86">
        <f t="shared" si="19"/>
        <v>2.5</v>
      </c>
      <c r="S143" s="139">
        <f t="shared" si="20"/>
        <v>0.1428571428571429</v>
      </c>
      <c r="T143" s="84" t="s">
        <v>160</v>
      </c>
      <c r="U143" s="86">
        <f t="shared" si="21"/>
        <v>2.3333333333333335</v>
      </c>
      <c r="V143" s="86">
        <f t="shared" si="22"/>
        <v>0</v>
      </c>
      <c r="W143" s="151"/>
      <c r="X143" s="152"/>
    </row>
    <row r="144" spans="2:24" ht="21" customHeight="1" x14ac:dyDescent="0.15">
      <c r="B144" s="137">
        <v>138</v>
      </c>
      <c r="C144" s="217"/>
      <c r="D144" s="154" t="s">
        <v>429</v>
      </c>
      <c r="E144" s="155" t="s">
        <v>434</v>
      </c>
      <c r="F144" s="155" t="s">
        <v>157</v>
      </c>
      <c r="G144" s="143" t="s">
        <v>158</v>
      </c>
      <c r="H144" s="143" t="s">
        <v>161</v>
      </c>
      <c r="I144" s="143">
        <v>0</v>
      </c>
      <c r="J144" s="143" t="s">
        <v>159</v>
      </c>
      <c r="K144" s="138">
        <v>2</v>
      </c>
      <c r="L144" s="138">
        <v>2</v>
      </c>
      <c r="M144" s="138">
        <v>2</v>
      </c>
      <c r="N144" s="153"/>
      <c r="O144" s="153"/>
      <c r="P144" s="86">
        <f t="shared" si="17"/>
        <v>2</v>
      </c>
      <c r="Q144" s="86">
        <f t="shared" si="18"/>
        <v>2</v>
      </c>
      <c r="R144" s="86">
        <f t="shared" si="19"/>
        <v>2</v>
      </c>
      <c r="S144" s="139">
        <f t="shared" si="20"/>
        <v>0</v>
      </c>
      <c r="T144" s="84" t="s">
        <v>160</v>
      </c>
      <c r="U144" s="86">
        <f t="shared" si="21"/>
        <v>2</v>
      </c>
      <c r="V144" s="86">
        <f t="shared" si="22"/>
        <v>0</v>
      </c>
      <c r="W144" s="151"/>
      <c r="X144" s="152"/>
    </row>
    <row r="145" spans="2:24" ht="21" customHeight="1" x14ac:dyDescent="0.15">
      <c r="B145" s="137">
        <v>139</v>
      </c>
      <c r="C145" s="217"/>
      <c r="D145" s="154" t="s">
        <v>430</v>
      </c>
      <c r="E145" s="155" t="s">
        <v>434</v>
      </c>
      <c r="F145" s="155" t="s">
        <v>157</v>
      </c>
      <c r="G145" s="143" t="s">
        <v>158</v>
      </c>
      <c r="H145" s="143" t="s">
        <v>161</v>
      </c>
      <c r="I145" s="143">
        <v>0</v>
      </c>
      <c r="J145" s="143" t="s">
        <v>159</v>
      </c>
      <c r="K145" s="138">
        <v>1</v>
      </c>
      <c r="L145" s="138">
        <v>1</v>
      </c>
      <c r="M145" s="138">
        <v>1</v>
      </c>
      <c r="N145" s="153"/>
      <c r="O145" s="153"/>
      <c r="P145" s="86">
        <f t="shared" si="17"/>
        <v>1</v>
      </c>
      <c r="Q145" s="86">
        <f t="shared" si="18"/>
        <v>1</v>
      </c>
      <c r="R145" s="86">
        <f t="shared" si="19"/>
        <v>1</v>
      </c>
      <c r="S145" s="139">
        <f t="shared" si="20"/>
        <v>0</v>
      </c>
      <c r="T145" s="84" t="s">
        <v>160</v>
      </c>
      <c r="U145" s="86">
        <f t="shared" si="21"/>
        <v>1</v>
      </c>
      <c r="V145" s="86">
        <f t="shared" si="22"/>
        <v>0</v>
      </c>
      <c r="W145" s="151"/>
      <c r="X145" s="152"/>
    </row>
    <row r="146" spans="2:24" ht="21" customHeight="1" x14ac:dyDescent="0.15">
      <c r="B146" s="137">
        <v>140</v>
      </c>
      <c r="C146" s="217"/>
      <c r="D146" s="154" t="s">
        <v>431</v>
      </c>
      <c r="E146" s="155" t="s">
        <v>434</v>
      </c>
      <c r="F146" s="155" t="s">
        <v>157</v>
      </c>
      <c r="G146" s="143" t="s">
        <v>158</v>
      </c>
      <c r="H146" s="143" t="s">
        <v>161</v>
      </c>
      <c r="I146" s="143">
        <v>0</v>
      </c>
      <c r="J146" s="143" t="s">
        <v>159</v>
      </c>
      <c r="K146" s="138">
        <v>0.5</v>
      </c>
      <c r="L146" s="138">
        <v>0.5</v>
      </c>
      <c r="M146" s="138">
        <v>0.5</v>
      </c>
      <c r="N146" s="153"/>
      <c r="O146" s="153"/>
      <c r="P146" s="86">
        <f t="shared" si="17"/>
        <v>0.5</v>
      </c>
      <c r="Q146" s="86">
        <f t="shared" si="18"/>
        <v>0.5</v>
      </c>
      <c r="R146" s="86">
        <f t="shared" si="19"/>
        <v>0.5</v>
      </c>
      <c r="S146" s="139">
        <f t="shared" si="20"/>
        <v>0</v>
      </c>
      <c r="T146" s="84" t="s">
        <v>160</v>
      </c>
      <c r="U146" s="86">
        <f t="shared" si="21"/>
        <v>0.5</v>
      </c>
      <c r="V146" s="86">
        <f t="shared" si="22"/>
        <v>0</v>
      </c>
      <c r="W146" s="151"/>
      <c r="X146" s="152"/>
    </row>
    <row r="147" spans="2:24" ht="21" customHeight="1" x14ac:dyDescent="0.15">
      <c r="B147" s="137">
        <v>141</v>
      </c>
      <c r="C147" s="217"/>
      <c r="D147" s="154" t="s">
        <v>432</v>
      </c>
      <c r="E147" s="155" t="s">
        <v>434</v>
      </c>
      <c r="F147" s="155" t="s">
        <v>157</v>
      </c>
      <c r="G147" s="143" t="s">
        <v>158</v>
      </c>
      <c r="H147" s="143" t="s">
        <v>161</v>
      </c>
      <c r="I147" s="143">
        <v>0</v>
      </c>
      <c r="J147" s="143" t="s">
        <v>159</v>
      </c>
      <c r="K147" s="138">
        <v>4</v>
      </c>
      <c r="L147" s="138">
        <v>4</v>
      </c>
      <c r="M147" s="138">
        <v>4</v>
      </c>
      <c r="N147" s="153"/>
      <c r="O147" s="153"/>
      <c r="P147" s="86">
        <f t="shared" si="17"/>
        <v>4</v>
      </c>
      <c r="Q147" s="86">
        <f t="shared" si="18"/>
        <v>4</v>
      </c>
      <c r="R147" s="86">
        <f t="shared" si="19"/>
        <v>4</v>
      </c>
      <c r="S147" s="139">
        <f t="shared" si="20"/>
        <v>0</v>
      </c>
      <c r="T147" s="84" t="s">
        <v>160</v>
      </c>
      <c r="U147" s="86">
        <f t="shared" si="21"/>
        <v>4</v>
      </c>
      <c r="V147" s="86">
        <f t="shared" si="22"/>
        <v>0</v>
      </c>
      <c r="W147" s="151"/>
      <c r="X147" s="152"/>
    </row>
    <row r="148" spans="2:24" ht="21" customHeight="1" x14ac:dyDescent="0.15">
      <c r="B148" s="137">
        <v>142</v>
      </c>
      <c r="C148" s="217"/>
      <c r="D148" s="154" t="s">
        <v>433</v>
      </c>
      <c r="E148" s="155" t="s">
        <v>434</v>
      </c>
      <c r="F148" s="155" t="s">
        <v>157</v>
      </c>
      <c r="G148" s="143" t="s">
        <v>158</v>
      </c>
      <c r="H148" s="143" t="s">
        <v>161</v>
      </c>
      <c r="I148" s="143">
        <v>0</v>
      </c>
      <c r="J148" s="143" t="s">
        <v>159</v>
      </c>
      <c r="K148" s="138">
        <v>4</v>
      </c>
      <c r="L148" s="138">
        <v>4</v>
      </c>
      <c r="M148" s="138">
        <v>4</v>
      </c>
      <c r="N148" s="153"/>
      <c r="O148" s="153"/>
      <c r="P148" s="86">
        <f t="shared" si="17"/>
        <v>4</v>
      </c>
      <c r="Q148" s="86">
        <f t="shared" si="18"/>
        <v>4</v>
      </c>
      <c r="R148" s="86">
        <f t="shared" si="19"/>
        <v>4</v>
      </c>
      <c r="S148" s="139">
        <f t="shared" si="20"/>
        <v>0</v>
      </c>
      <c r="T148" s="84" t="s">
        <v>160</v>
      </c>
      <c r="U148" s="86">
        <f t="shared" si="21"/>
        <v>4</v>
      </c>
      <c r="V148" s="86">
        <f t="shared" si="22"/>
        <v>0</v>
      </c>
      <c r="W148" s="151"/>
      <c r="X148" s="152"/>
    </row>
    <row r="149" spans="2:24" ht="21" customHeight="1" x14ac:dyDescent="0.15">
      <c r="B149" s="137">
        <v>143</v>
      </c>
      <c r="C149" s="215" t="s">
        <v>275</v>
      </c>
      <c r="D149" s="163" t="s">
        <v>278</v>
      </c>
      <c r="E149" s="164" t="s">
        <v>482</v>
      </c>
      <c r="F149" s="164" t="s">
        <v>157</v>
      </c>
      <c r="G149" s="165" t="s">
        <v>158</v>
      </c>
      <c r="H149" s="165" t="s">
        <v>161</v>
      </c>
      <c r="I149" s="165">
        <v>0</v>
      </c>
      <c r="J149" s="165" t="s">
        <v>159</v>
      </c>
      <c r="K149" s="138">
        <v>2</v>
      </c>
      <c r="L149" s="138">
        <v>2</v>
      </c>
      <c r="M149" s="138">
        <v>2</v>
      </c>
      <c r="N149" s="153"/>
      <c r="O149" s="153"/>
      <c r="P149" s="86">
        <f t="shared" ref="P149:P194" si="23">IF(OR(ISNUMBER(K149),ISNUMBER(L149),ISNUMBER(M149),ISNUMBER(N149),ISNUMBER(O149)),MIN(K149:O149),"")</f>
        <v>2</v>
      </c>
      <c r="Q149" s="86">
        <f t="shared" ref="Q149:Q194" si="24">IF(OR(ISNUMBER(K149),ISNUMBER(L149),ISNUMBER(M149),ISNUMBER(N149),ISNUMBER(O149)),AVERAGE(K149:O149),"")</f>
        <v>2</v>
      </c>
      <c r="R149" s="86">
        <f t="shared" ref="R149:R194" si="25">IF(OR(ISNUMBER(K149),ISNUMBER(L149),ISNUMBER(M149),ISNUMBER(N149),ISNUMBER(O149)),MAX(K149:O149),"")</f>
        <v>2</v>
      </c>
      <c r="S149" s="139">
        <f t="shared" ref="S149:S194" si="26">IF(AND(ISNUMBER(Q149),Q149&lt;&gt;0),MAX(Q149-P149,R149-Q149)/Q149,"")</f>
        <v>0</v>
      </c>
      <c r="T149" s="84" t="s">
        <v>160</v>
      </c>
      <c r="U149" s="86">
        <f t="shared" ref="U149:U194" si="27">IF(T149="N","",Q149)</f>
        <v>2</v>
      </c>
      <c r="V149" s="86">
        <f t="shared" si="22"/>
        <v>0</v>
      </c>
      <c r="W149" s="151"/>
      <c r="X149" s="152"/>
    </row>
    <row r="150" spans="2:24" ht="21" customHeight="1" x14ac:dyDescent="0.15">
      <c r="B150" s="137">
        <v>144</v>
      </c>
      <c r="C150" s="215"/>
      <c r="D150" s="163" t="s">
        <v>276</v>
      </c>
      <c r="E150" s="164" t="s">
        <v>482</v>
      </c>
      <c r="F150" s="164" t="s">
        <v>157</v>
      </c>
      <c r="G150" s="165" t="s">
        <v>158</v>
      </c>
      <c r="H150" s="165" t="s">
        <v>161</v>
      </c>
      <c r="I150" s="165">
        <v>0</v>
      </c>
      <c r="J150" s="165" t="s">
        <v>159</v>
      </c>
      <c r="K150" s="138">
        <v>2</v>
      </c>
      <c r="L150" s="138">
        <v>2</v>
      </c>
      <c r="M150" s="138">
        <v>2</v>
      </c>
      <c r="N150" s="153"/>
      <c r="O150" s="153"/>
      <c r="P150" s="86">
        <f t="shared" si="23"/>
        <v>2</v>
      </c>
      <c r="Q150" s="86">
        <f t="shared" si="24"/>
        <v>2</v>
      </c>
      <c r="R150" s="86">
        <f t="shared" si="25"/>
        <v>2</v>
      </c>
      <c r="S150" s="139">
        <f t="shared" si="26"/>
        <v>0</v>
      </c>
      <c r="T150" s="84" t="s">
        <v>160</v>
      </c>
      <c r="U150" s="86">
        <f t="shared" si="27"/>
        <v>2</v>
      </c>
      <c r="V150" s="86">
        <f t="shared" si="22"/>
        <v>0</v>
      </c>
      <c r="W150" s="151"/>
      <c r="X150" s="152"/>
    </row>
    <row r="151" spans="2:24" ht="21" customHeight="1" x14ac:dyDescent="0.15">
      <c r="B151" s="137">
        <v>145</v>
      </c>
      <c r="C151" s="215"/>
      <c r="D151" s="163" t="s">
        <v>435</v>
      </c>
      <c r="E151" s="164" t="s">
        <v>482</v>
      </c>
      <c r="F151" s="164" t="s">
        <v>157</v>
      </c>
      <c r="G151" s="165" t="s">
        <v>158</v>
      </c>
      <c r="H151" s="165" t="s">
        <v>161</v>
      </c>
      <c r="I151" s="165">
        <v>0</v>
      </c>
      <c r="J151" s="165" t="s">
        <v>159</v>
      </c>
      <c r="K151" s="138">
        <v>2</v>
      </c>
      <c r="L151" s="138">
        <v>2</v>
      </c>
      <c r="M151" s="138">
        <v>2</v>
      </c>
      <c r="N151" s="153"/>
      <c r="O151" s="153"/>
      <c r="P151" s="86">
        <f t="shared" si="23"/>
        <v>2</v>
      </c>
      <c r="Q151" s="86">
        <f t="shared" si="24"/>
        <v>2</v>
      </c>
      <c r="R151" s="86">
        <f t="shared" si="25"/>
        <v>2</v>
      </c>
      <c r="S151" s="139">
        <f t="shared" si="26"/>
        <v>0</v>
      </c>
      <c r="T151" s="84" t="s">
        <v>160</v>
      </c>
      <c r="U151" s="86">
        <f t="shared" si="27"/>
        <v>2</v>
      </c>
      <c r="V151" s="86">
        <f t="shared" si="22"/>
        <v>0</v>
      </c>
      <c r="W151" s="151"/>
      <c r="X151" s="152"/>
    </row>
    <row r="152" spans="2:24" ht="21" customHeight="1" x14ac:dyDescent="0.15">
      <c r="B152" s="137">
        <v>146</v>
      </c>
      <c r="C152" s="214" t="s">
        <v>436</v>
      </c>
      <c r="D152" s="163" t="s">
        <v>437</v>
      </c>
      <c r="E152" s="164" t="s">
        <v>482</v>
      </c>
      <c r="F152" s="164" t="s">
        <v>157</v>
      </c>
      <c r="G152" s="165" t="s">
        <v>158</v>
      </c>
      <c r="H152" s="165" t="s">
        <v>161</v>
      </c>
      <c r="I152" s="165">
        <v>0</v>
      </c>
      <c r="J152" s="165" t="s">
        <v>159</v>
      </c>
      <c r="K152" s="138">
        <v>1</v>
      </c>
      <c r="L152" s="138">
        <v>1</v>
      </c>
      <c r="M152" s="138">
        <v>1</v>
      </c>
      <c r="N152" s="153"/>
      <c r="O152" s="153"/>
      <c r="P152" s="86">
        <f t="shared" si="23"/>
        <v>1</v>
      </c>
      <c r="Q152" s="86">
        <f t="shared" si="24"/>
        <v>1</v>
      </c>
      <c r="R152" s="86">
        <f t="shared" si="25"/>
        <v>1</v>
      </c>
      <c r="S152" s="139">
        <f t="shared" si="26"/>
        <v>0</v>
      </c>
      <c r="T152" s="84" t="s">
        <v>160</v>
      </c>
      <c r="U152" s="86">
        <f t="shared" si="27"/>
        <v>1</v>
      </c>
      <c r="V152" s="86">
        <f t="shared" si="22"/>
        <v>0</v>
      </c>
      <c r="W152" s="151"/>
      <c r="X152" s="152"/>
    </row>
    <row r="153" spans="2:24" ht="21" customHeight="1" x14ac:dyDescent="0.15">
      <c r="B153" s="137">
        <v>147</v>
      </c>
      <c r="C153" s="214"/>
      <c r="D153" s="163" t="s">
        <v>438</v>
      </c>
      <c r="E153" s="164" t="s">
        <v>482</v>
      </c>
      <c r="F153" s="164" t="s">
        <v>157</v>
      </c>
      <c r="G153" s="165" t="s">
        <v>158</v>
      </c>
      <c r="H153" s="165" t="s">
        <v>161</v>
      </c>
      <c r="I153" s="165">
        <v>0</v>
      </c>
      <c r="J153" s="165" t="s">
        <v>159</v>
      </c>
      <c r="K153" s="140">
        <v>1.5</v>
      </c>
      <c r="L153" s="140">
        <v>1.5</v>
      </c>
      <c r="M153" s="138">
        <v>1</v>
      </c>
      <c r="N153" s="153"/>
      <c r="O153" s="153"/>
      <c r="P153" s="86">
        <f t="shared" si="23"/>
        <v>1</v>
      </c>
      <c r="Q153" s="86">
        <f t="shared" si="24"/>
        <v>1.3333333333333333</v>
      </c>
      <c r="R153" s="86">
        <f t="shared" si="25"/>
        <v>1.5</v>
      </c>
      <c r="S153" s="139">
        <f t="shared" si="26"/>
        <v>0.24999999999999994</v>
      </c>
      <c r="T153" s="84" t="s">
        <v>160</v>
      </c>
      <c r="U153" s="86">
        <f t="shared" si="27"/>
        <v>1.3333333333333333</v>
      </c>
      <c r="V153" s="86">
        <f t="shared" si="22"/>
        <v>0</v>
      </c>
      <c r="W153" s="151"/>
      <c r="X153" s="152"/>
    </row>
    <row r="154" spans="2:24" ht="21" customHeight="1" x14ac:dyDescent="0.15">
      <c r="B154" s="137">
        <v>148</v>
      </c>
      <c r="C154" s="214"/>
      <c r="D154" s="173" t="s">
        <v>439</v>
      </c>
      <c r="E154" s="164" t="s">
        <v>482</v>
      </c>
      <c r="F154" s="174" t="s">
        <v>157</v>
      </c>
      <c r="G154" s="175" t="s">
        <v>158</v>
      </c>
      <c r="H154" s="175" t="s">
        <v>161</v>
      </c>
      <c r="I154" s="175">
        <v>0</v>
      </c>
      <c r="J154" s="175" t="s">
        <v>159</v>
      </c>
      <c r="K154" s="144">
        <v>1.5</v>
      </c>
      <c r="L154" s="144">
        <v>1.5</v>
      </c>
      <c r="M154" s="144">
        <v>2</v>
      </c>
      <c r="N154" s="153"/>
      <c r="O154" s="153"/>
      <c r="P154" s="86">
        <f t="shared" si="23"/>
        <v>1.5</v>
      </c>
      <c r="Q154" s="86">
        <f t="shared" si="24"/>
        <v>1.6666666666666667</v>
      </c>
      <c r="R154" s="86">
        <f t="shared" si="25"/>
        <v>2</v>
      </c>
      <c r="S154" s="139">
        <f t="shared" si="26"/>
        <v>0.19999999999999996</v>
      </c>
      <c r="T154" s="84" t="s">
        <v>160</v>
      </c>
      <c r="U154" s="86">
        <f t="shared" si="27"/>
        <v>1.6666666666666667</v>
      </c>
      <c r="V154" s="86">
        <f t="shared" si="22"/>
        <v>0</v>
      </c>
      <c r="W154" s="151"/>
      <c r="X154" s="152"/>
    </row>
    <row r="155" spans="2:24" ht="21" customHeight="1" x14ac:dyDescent="0.15">
      <c r="B155" s="137">
        <v>149</v>
      </c>
      <c r="C155" s="214" t="s">
        <v>440</v>
      </c>
      <c r="D155" s="163" t="s">
        <v>437</v>
      </c>
      <c r="E155" s="164" t="s">
        <v>482</v>
      </c>
      <c r="F155" s="164" t="s">
        <v>157</v>
      </c>
      <c r="G155" s="165" t="s">
        <v>158</v>
      </c>
      <c r="H155" s="165" t="s">
        <v>161</v>
      </c>
      <c r="I155" s="165">
        <v>0</v>
      </c>
      <c r="J155" s="165" t="s">
        <v>159</v>
      </c>
      <c r="K155" s="140">
        <v>1</v>
      </c>
      <c r="L155" s="140">
        <v>1</v>
      </c>
      <c r="M155" s="138">
        <v>1</v>
      </c>
      <c r="N155" s="153"/>
      <c r="O155" s="153"/>
      <c r="P155" s="86">
        <f t="shared" si="23"/>
        <v>1</v>
      </c>
      <c r="Q155" s="86">
        <f t="shared" si="24"/>
        <v>1</v>
      </c>
      <c r="R155" s="86">
        <f t="shared" si="25"/>
        <v>1</v>
      </c>
      <c r="S155" s="139">
        <f t="shared" si="26"/>
        <v>0</v>
      </c>
      <c r="T155" s="84" t="s">
        <v>160</v>
      </c>
      <c r="U155" s="86">
        <f t="shared" si="27"/>
        <v>1</v>
      </c>
      <c r="V155" s="86">
        <f t="shared" si="22"/>
        <v>0</v>
      </c>
      <c r="W155" s="151"/>
      <c r="X155" s="152"/>
    </row>
    <row r="156" spans="2:24" ht="21" customHeight="1" x14ac:dyDescent="0.15">
      <c r="B156" s="137">
        <v>150</v>
      </c>
      <c r="C156" s="214"/>
      <c r="D156" s="163" t="s">
        <v>438</v>
      </c>
      <c r="E156" s="164" t="s">
        <v>482</v>
      </c>
      <c r="F156" s="164" t="s">
        <v>157</v>
      </c>
      <c r="G156" s="165" t="s">
        <v>158</v>
      </c>
      <c r="H156" s="165" t="s">
        <v>161</v>
      </c>
      <c r="I156" s="165">
        <v>0</v>
      </c>
      <c r="J156" s="165" t="s">
        <v>159</v>
      </c>
      <c r="K156" s="140">
        <v>1.5</v>
      </c>
      <c r="L156" s="140">
        <v>1.5</v>
      </c>
      <c r="M156" s="138">
        <v>1</v>
      </c>
      <c r="N156" s="153"/>
      <c r="O156" s="153"/>
      <c r="P156" s="86">
        <f t="shared" si="23"/>
        <v>1</v>
      </c>
      <c r="Q156" s="86">
        <f t="shared" si="24"/>
        <v>1.3333333333333333</v>
      </c>
      <c r="R156" s="86">
        <f t="shared" si="25"/>
        <v>1.5</v>
      </c>
      <c r="S156" s="139">
        <f t="shared" si="26"/>
        <v>0.24999999999999994</v>
      </c>
      <c r="T156" s="84" t="s">
        <v>160</v>
      </c>
      <c r="U156" s="86">
        <f t="shared" si="27"/>
        <v>1.3333333333333333</v>
      </c>
      <c r="V156" s="86">
        <f t="shared" si="22"/>
        <v>0</v>
      </c>
      <c r="W156" s="151"/>
      <c r="X156" s="152"/>
    </row>
    <row r="157" spans="2:24" ht="21" customHeight="1" x14ac:dyDescent="0.15">
      <c r="B157" s="137">
        <v>151</v>
      </c>
      <c r="C157" s="214"/>
      <c r="D157" s="173" t="s">
        <v>363</v>
      </c>
      <c r="E157" s="164" t="s">
        <v>482</v>
      </c>
      <c r="F157" s="174" t="s">
        <v>157</v>
      </c>
      <c r="G157" s="175" t="s">
        <v>158</v>
      </c>
      <c r="H157" s="175" t="s">
        <v>161</v>
      </c>
      <c r="I157" s="175">
        <v>0</v>
      </c>
      <c r="J157" s="175" t="s">
        <v>159</v>
      </c>
      <c r="K157" s="145">
        <v>1.5</v>
      </c>
      <c r="L157" s="145">
        <v>1.5</v>
      </c>
      <c r="M157" s="144">
        <v>1</v>
      </c>
      <c r="N157" s="153"/>
      <c r="O157" s="153"/>
      <c r="P157" s="86">
        <f t="shared" si="23"/>
        <v>1</v>
      </c>
      <c r="Q157" s="86">
        <f t="shared" si="24"/>
        <v>1.3333333333333333</v>
      </c>
      <c r="R157" s="86">
        <f t="shared" si="25"/>
        <v>1.5</v>
      </c>
      <c r="S157" s="139">
        <f t="shared" si="26"/>
        <v>0.24999999999999994</v>
      </c>
      <c r="T157" s="84" t="s">
        <v>160</v>
      </c>
      <c r="U157" s="86">
        <f t="shared" si="27"/>
        <v>1.3333333333333333</v>
      </c>
      <c r="V157" s="86">
        <f t="shared" si="22"/>
        <v>0</v>
      </c>
      <c r="W157" s="151"/>
      <c r="X157" s="152"/>
    </row>
    <row r="158" spans="2:24" ht="21" customHeight="1" x14ac:dyDescent="0.15">
      <c r="B158" s="137">
        <v>152</v>
      </c>
      <c r="C158" s="214" t="s">
        <v>441</v>
      </c>
      <c r="D158" s="163" t="s">
        <v>442</v>
      </c>
      <c r="E158" s="164" t="s">
        <v>482</v>
      </c>
      <c r="F158" s="164" t="s">
        <v>157</v>
      </c>
      <c r="G158" s="165" t="s">
        <v>158</v>
      </c>
      <c r="H158" s="165" t="s">
        <v>161</v>
      </c>
      <c r="I158" s="165">
        <v>0</v>
      </c>
      <c r="J158" s="165" t="s">
        <v>159</v>
      </c>
      <c r="K158" s="140">
        <v>1.5</v>
      </c>
      <c r="L158" s="140">
        <v>1.5</v>
      </c>
      <c r="M158" s="138">
        <v>1</v>
      </c>
      <c r="N158" s="153"/>
      <c r="O158" s="153"/>
      <c r="P158" s="86">
        <f t="shared" si="23"/>
        <v>1</v>
      </c>
      <c r="Q158" s="86">
        <f t="shared" si="24"/>
        <v>1.3333333333333333</v>
      </c>
      <c r="R158" s="86">
        <f t="shared" si="25"/>
        <v>1.5</v>
      </c>
      <c r="S158" s="139">
        <f t="shared" si="26"/>
        <v>0.24999999999999994</v>
      </c>
      <c r="T158" s="84" t="s">
        <v>160</v>
      </c>
      <c r="U158" s="86">
        <f t="shared" si="27"/>
        <v>1.3333333333333333</v>
      </c>
      <c r="V158" s="86">
        <f t="shared" si="22"/>
        <v>0</v>
      </c>
      <c r="W158" s="151"/>
      <c r="X158" s="152"/>
    </row>
    <row r="159" spans="2:24" ht="21" customHeight="1" x14ac:dyDescent="0.15">
      <c r="B159" s="137">
        <v>153</v>
      </c>
      <c r="C159" s="214"/>
      <c r="D159" s="163" t="s">
        <v>438</v>
      </c>
      <c r="E159" s="164" t="s">
        <v>482</v>
      </c>
      <c r="F159" s="164" t="s">
        <v>157</v>
      </c>
      <c r="G159" s="165" t="s">
        <v>158</v>
      </c>
      <c r="H159" s="165" t="s">
        <v>161</v>
      </c>
      <c r="I159" s="165">
        <v>0</v>
      </c>
      <c r="J159" s="165" t="s">
        <v>159</v>
      </c>
      <c r="K159" s="140">
        <v>1.5</v>
      </c>
      <c r="L159" s="140">
        <v>1.5</v>
      </c>
      <c r="M159" s="138">
        <v>1</v>
      </c>
      <c r="N159" s="153"/>
      <c r="O159" s="153"/>
      <c r="P159" s="86">
        <f t="shared" si="23"/>
        <v>1</v>
      </c>
      <c r="Q159" s="86">
        <f t="shared" si="24"/>
        <v>1.3333333333333333</v>
      </c>
      <c r="R159" s="86">
        <f t="shared" si="25"/>
        <v>1.5</v>
      </c>
      <c r="S159" s="139">
        <f t="shared" si="26"/>
        <v>0.24999999999999994</v>
      </c>
      <c r="T159" s="84" t="s">
        <v>160</v>
      </c>
      <c r="U159" s="86">
        <f t="shared" si="27"/>
        <v>1.3333333333333333</v>
      </c>
      <c r="V159" s="86">
        <f t="shared" si="22"/>
        <v>0</v>
      </c>
      <c r="W159" s="151"/>
      <c r="X159" s="152"/>
    </row>
    <row r="160" spans="2:24" ht="21" customHeight="1" x14ac:dyDescent="0.15">
      <c r="B160" s="137">
        <v>154</v>
      </c>
      <c r="C160" s="214"/>
      <c r="D160" s="173" t="s">
        <v>443</v>
      </c>
      <c r="E160" s="164" t="s">
        <v>482</v>
      </c>
      <c r="F160" s="174" t="s">
        <v>157</v>
      </c>
      <c r="G160" s="175" t="s">
        <v>158</v>
      </c>
      <c r="H160" s="175" t="s">
        <v>161</v>
      </c>
      <c r="I160" s="175">
        <v>0</v>
      </c>
      <c r="J160" s="175" t="s">
        <v>159</v>
      </c>
      <c r="K160" s="145">
        <v>2</v>
      </c>
      <c r="L160" s="145">
        <v>2</v>
      </c>
      <c r="M160" s="144">
        <v>2</v>
      </c>
      <c r="N160" s="153"/>
      <c r="O160" s="153"/>
      <c r="P160" s="86">
        <f t="shared" si="23"/>
        <v>2</v>
      </c>
      <c r="Q160" s="86">
        <f t="shared" si="24"/>
        <v>2</v>
      </c>
      <c r="R160" s="86">
        <f t="shared" si="25"/>
        <v>2</v>
      </c>
      <c r="S160" s="139">
        <f t="shared" si="26"/>
        <v>0</v>
      </c>
      <c r="T160" s="84" t="s">
        <v>160</v>
      </c>
      <c r="U160" s="86">
        <f t="shared" si="27"/>
        <v>2</v>
      </c>
      <c r="V160" s="86">
        <f t="shared" si="22"/>
        <v>0</v>
      </c>
      <c r="W160" s="151"/>
      <c r="X160" s="152"/>
    </row>
    <row r="161" spans="2:24" ht="21" customHeight="1" x14ac:dyDescent="0.15">
      <c r="B161" s="137">
        <v>155</v>
      </c>
      <c r="C161" s="214"/>
      <c r="D161" s="173" t="s">
        <v>439</v>
      </c>
      <c r="E161" s="164" t="s">
        <v>482</v>
      </c>
      <c r="F161" s="174" t="s">
        <v>157</v>
      </c>
      <c r="G161" s="175" t="s">
        <v>158</v>
      </c>
      <c r="H161" s="175" t="s">
        <v>161</v>
      </c>
      <c r="I161" s="175">
        <v>0</v>
      </c>
      <c r="J161" s="175" t="s">
        <v>159</v>
      </c>
      <c r="K161" s="145">
        <v>1.5</v>
      </c>
      <c r="L161" s="145">
        <v>1.5</v>
      </c>
      <c r="M161" s="144">
        <v>1</v>
      </c>
      <c r="N161" s="153"/>
      <c r="O161" s="153"/>
      <c r="P161" s="86">
        <f t="shared" si="23"/>
        <v>1</v>
      </c>
      <c r="Q161" s="86">
        <f t="shared" si="24"/>
        <v>1.3333333333333333</v>
      </c>
      <c r="R161" s="86">
        <f t="shared" si="25"/>
        <v>1.5</v>
      </c>
      <c r="S161" s="139">
        <f t="shared" si="26"/>
        <v>0.24999999999999994</v>
      </c>
      <c r="T161" s="84" t="s">
        <v>160</v>
      </c>
      <c r="U161" s="86">
        <f t="shared" si="27"/>
        <v>1.3333333333333333</v>
      </c>
      <c r="V161" s="86">
        <f t="shared" si="22"/>
        <v>0</v>
      </c>
      <c r="W161" s="151"/>
      <c r="X161" s="152"/>
    </row>
    <row r="162" spans="2:24" ht="21" customHeight="1" x14ac:dyDescent="0.15">
      <c r="B162" s="137">
        <v>156</v>
      </c>
      <c r="C162" s="214" t="s">
        <v>444</v>
      </c>
      <c r="D162" s="173" t="s">
        <v>445</v>
      </c>
      <c r="E162" s="164" t="s">
        <v>482</v>
      </c>
      <c r="F162" s="174" t="s">
        <v>157</v>
      </c>
      <c r="G162" s="175" t="s">
        <v>158</v>
      </c>
      <c r="H162" s="175" t="s">
        <v>161</v>
      </c>
      <c r="I162" s="175">
        <v>0</v>
      </c>
      <c r="J162" s="175" t="s">
        <v>159</v>
      </c>
      <c r="K162" s="145">
        <v>1</v>
      </c>
      <c r="L162" s="145">
        <v>1</v>
      </c>
      <c r="M162" s="144">
        <v>1</v>
      </c>
      <c r="N162" s="153"/>
      <c r="O162" s="153"/>
      <c r="P162" s="86">
        <f t="shared" si="23"/>
        <v>1</v>
      </c>
      <c r="Q162" s="86">
        <f t="shared" si="24"/>
        <v>1</v>
      </c>
      <c r="R162" s="86">
        <f t="shared" si="25"/>
        <v>1</v>
      </c>
      <c r="S162" s="139">
        <f t="shared" si="26"/>
        <v>0</v>
      </c>
      <c r="T162" s="84" t="s">
        <v>160</v>
      </c>
      <c r="U162" s="86">
        <f t="shared" si="27"/>
        <v>1</v>
      </c>
      <c r="V162" s="86">
        <f t="shared" si="22"/>
        <v>0</v>
      </c>
      <c r="W162" s="151"/>
      <c r="X162" s="152"/>
    </row>
    <row r="163" spans="2:24" ht="21" customHeight="1" x14ac:dyDescent="0.15">
      <c r="B163" s="137">
        <v>157</v>
      </c>
      <c r="C163" s="214"/>
      <c r="D163" s="163" t="s">
        <v>446</v>
      </c>
      <c r="E163" s="164" t="s">
        <v>482</v>
      </c>
      <c r="F163" s="164" t="s">
        <v>157</v>
      </c>
      <c r="G163" s="165" t="s">
        <v>158</v>
      </c>
      <c r="H163" s="165" t="s">
        <v>161</v>
      </c>
      <c r="I163" s="165">
        <v>0</v>
      </c>
      <c r="J163" s="165" t="s">
        <v>159</v>
      </c>
      <c r="K163" s="140">
        <v>1</v>
      </c>
      <c r="L163" s="140">
        <v>1</v>
      </c>
      <c r="M163" s="138">
        <v>1.5</v>
      </c>
      <c r="N163" s="153"/>
      <c r="O163" s="153"/>
      <c r="P163" s="86">
        <f t="shared" si="23"/>
        <v>1</v>
      </c>
      <c r="Q163" s="86">
        <f t="shared" si="24"/>
        <v>1.1666666666666667</v>
      </c>
      <c r="R163" s="86">
        <f t="shared" si="25"/>
        <v>1.5</v>
      </c>
      <c r="S163" s="139">
        <f t="shared" si="26"/>
        <v>0.28571428571428564</v>
      </c>
      <c r="T163" s="84" t="s">
        <v>160</v>
      </c>
      <c r="U163" s="86">
        <f t="shared" si="27"/>
        <v>1.1666666666666667</v>
      </c>
      <c r="V163" s="86">
        <f t="shared" si="22"/>
        <v>0</v>
      </c>
      <c r="W163" s="151"/>
      <c r="X163" s="152"/>
    </row>
    <row r="164" spans="2:24" ht="21" customHeight="1" x14ac:dyDescent="0.15">
      <c r="B164" s="137">
        <v>158</v>
      </c>
      <c r="C164" s="214"/>
      <c r="D164" s="172" t="s">
        <v>447</v>
      </c>
      <c r="E164" s="164" t="s">
        <v>482</v>
      </c>
      <c r="F164" s="164" t="s">
        <v>157</v>
      </c>
      <c r="G164" s="165" t="s">
        <v>162</v>
      </c>
      <c r="H164" s="165" t="s">
        <v>161</v>
      </c>
      <c r="I164" s="165">
        <v>0</v>
      </c>
      <c r="J164" s="165" t="s">
        <v>159</v>
      </c>
      <c r="K164" s="140">
        <v>1.5</v>
      </c>
      <c r="L164" s="140">
        <v>1.5</v>
      </c>
      <c r="M164" s="138">
        <v>1.5</v>
      </c>
      <c r="N164" s="153"/>
      <c r="O164" s="153"/>
      <c r="P164" s="86">
        <f t="shared" si="23"/>
        <v>1.5</v>
      </c>
      <c r="Q164" s="86">
        <f t="shared" si="24"/>
        <v>1.5</v>
      </c>
      <c r="R164" s="86">
        <f t="shared" si="25"/>
        <v>1.5</v>
      </c>
      <c r="S164" s="139">
        <f t="shared" si="26"/>
        <v>0</v>
      </c>
      <c r="T164" s="84" t="s">
        <v>160</v>
      </c>
      <c r="U164" s="86">
        <f t="shared" si="27"/>
        <v>1.5</v>
      </c>
      <c r="V164" s="86">
        <f t="shared" si="22"/>
        <v>0</v>
      </c>
      <c r="W164" s="151"/>
      <c r="X164" s="152"/>
    </row>
    <row r="165" spans="2:24" ht="21" customHeight="1" x14ac:dyDescent="0.15">
      <c r="B165" s="137">
        <v>159</v>
      </c>
      <c r="C165" s="214"/>
      <c r="D165" s="163" t="s">
        <v>448</v>
      </c>
      <c r="E165" s="164" t="s">
        <v>482</v>
      </c>
      <c r="F165" s="164" t="s">
        <v>157</v>
      </c>
      <c r="G165" s="165" t="s">
        <v>158</v>
      </c>
      <c r="H165" s="165" t="s">
        <v>161</v>
      </c>
      <c r="I165" s="165">
        <v>0</v>
      </c>
      <c r="J165" s="165" t="s">
        <v>159</v>
      </c>
      <c r="K165" s="140">
        <v>1</v>
      </c>
      <c r="L165" s="140">
        <v>1</v>
      </c>
      <c r="M165" s="138">
        <v>1.5</v>
      </c>
      <c r="N165" s="153"/>
      <c r="O165" s="153"/>
      <c r="P165" s="86">
        <f t="shared" si="23"/>
        <v>1</v>
      </c>
      <c r="Q165" s="86">
        <f t="shared" si="24"/>
        <v>1.1666666666666667</v>
      </c>
      <c r="R165" s="86">
        <f t="shared" si="25"/>
        <v>1.5</v>
      </c>
      <c r="S165" s="139">
        <f t="shared" si="26"/>
        <v>0.28571428571428564</v>
      </c>
      <c r="T165" s="84" t="s">
        <v>160</v>
      </c>
      <c r="U165" s="86">
        <f t="shared" si="27"/>
        <v>1.1666666666666667</v>
      </c>
      <c r="V165" s="86">
        <f t="shared" si="22"/>
        <v>0</v>
      </c>
      <c r="W165" s="151"/>
      <c r="X165" s="152"/>
    </row>
    <row r="166" spans="2:24" ht="21" customHeight="1" x14ac:dyDescent="0.15">
      <c r="B166" s="137">
        <v>160</v>
      </c>
      <c r="C166" s="214"/>
      <c r="D166" s="163" t="s">
        <v>449</v>
      </c>
      <c r="E166" s="164" t="s">
        <v>482</v>
      </c>
      <c r="F166" s="164" t="s">
        <v>157</v>
      </c>
      <c r="G166" s="165" t="s">
        <v>158</v>
      </c>
      <c r="H166" s="165" t="s">
        <v>161</v>
      </c>
      <c r="I166" s="165">
        <v>0</v>
      </c>
      <c r="J166" s="165" t="s">
        <v>159</v>
      </c>
      <c r="K166" s="140">
        <v>1.5</v>
      </c>
      <c r="L166" s="140">
        <v>1.5</v>
      </c>
      <c r="M166" s="138">
        <v>1.5</v>
      </c>
      <c r="N166" s="153"/>
      <c r="O166" s="153"/>
      <c r="P166" s="86">
        <f t="shared" si="23"/>
        <v>1.5</v>
      </c>
      <c r="Q166" s="86">
        <f t="shared" si="24"/>
        <v>1.5</v>
      </c>
      <c r="R166" s="86">
        <f t="shared" si="25"/>
        <v>1.5</v>
      </c>
      <c r="S166" s="139">
        <f t="shared" si="26"/>
        <v>0</v>
      </c>
      <c r="T166" s="84" t="s">
        <v>160</v>
      </c>
      <c r="U166" s="86">
        <f t="shared" si="27"/>
        <v>1.5</v>
      </c>
      <c r="V166" s="86">
        <f t="shared" si="22"/>
        <v>0</v>
      </c>
      <c r="W166" s="151"/>
      <c r="X166" s="152"/>
    </row>
    <row r="167" spans="2:24" ht="21" customHeight="1" x14ac:dyDescent="0.15">
      <c r="B167" s="137">
        <v>161</v>
      </c>
      <c r="C167" s="214"/>
      <c r="D167" s="163" t="s">
        <v>450</v>
      </c>
      <c r="E167" s="164" t="s">
        <v>482</v>
      </c>
      <c r="F167" s="164" t="s">
        <v>157</v>
      </c>
      <c r="G167" s="165" t="s">
        <v>158</v>
      </c>
      <c r="H167" s="165" t="s">
        <v>161</v>
      </c>
      <c r="I167" s="165">
        <v>0</v>
      </c>
      <c r="J167" s="165" t="s">
        <v>159</v>
      </c>
      <c r="K167" s="140">
        <v>0.5</v>
      </c>
      <c r="L167" s="140">
        <v>0.5</v>
      </c>
      <c r="M167" s="138">
        <v>0.5</v>
      </c>
      <c r="N167" s="153"/>
      <c r="O167" s="153"/>
      <c r="P167" s="86">
        <f t="shared" si="23"/>
        <v>0.5</v>
      </c>
      <c r="Q167" s="86">
        <f t="shared" si="24"/>
        <v>0.5</v>
      </c>
      <c r="R167" s="86">
        <f t="shared" si="25"/>
        <v>0.5</v>
      </c>
      <c r="S167" s="139">
        <f t="shared" si="26"/>
        <v>0</v>
      </c>
      <c r="T167" s="84" t="s">
        <v>160</v>
      </c>
      <c r="U167" s="86">
        <f t="shared" si="27"/>
        <v>0.5</v>
      </c>
      <c r="V167" s="86">
        <f t="shared" si="22"/>
        <v>0</v>
      </c>
      <c r="W167" s="151"/>
      <c r="X167" s="152"/>
    </row>
    <row r="168" spans="2:24" ht="21" customHeight="1" x14ac:dyDescent="0.15">
      <c r="B168" s="137">
        <v>162</v>
      </c>
      <c r="C168" s="214"/>
      <c r="D168" s="173" t="s">
        <v>451</v>
      </c>
      <c r="E168" s="164" t="s">
        <v>482</v>
      </c>
      <c r="F168" s="174" t="s">
        <v>157</v>
      </c>
      <c r="G168" s="175" t="s">
        <v>158</v>
      </c>
      <c r="H168" s="175" t="s">
        <v>161</v>
      </c>
      <c r="I168" s="175">
        <v>0</v>
      </c>
      <c r="J168" s="175" t="s">
        <v>159</v>
      </c>
      <c r="K168" s="145">
        <v>1.5</v>
      </c>
      <c r="L168" s="145">
        <v>1.5</v>
      </c>
      <c r="M168" s="144">
        <v>1</v>
      </c>
      <c r="N168" s="153"/>
      <c r="O168" s="153"/>
      <c r="P168" s="86">
        <f t="shared" si="23"/>
        <v>1</v>
      </c>
      <c r="Q168" s="86">
        <f t="shared" si="24"/>
        <v>1.3333333333333333</v>
      </c>
      <c r="R168" s="86">
        <f t="shared" si="25"/>
        <v>1.5</v>
      </c>
      <c r="S168" s="139">
        <f t="shared" si="26"/>
        <v>0.24999999999999994</v>
      </c>
      <c r="T168" s="84" t="s">
        <v>160</v>
      </c>
      <c r="U168" s="86">
        <f t="shared" si="27"/>
        <v>1.3333333333333333</v>
      </c>
      <c r="V168" s="86">
        <f t="shared" si="22"/>
        <v>0</v>
      </c>
      <c r="W168" s="151"/>
      <c r="X168" s="152"/>
    </row>
    <row r="169" spans="2:24" ht="21" customHeight="1" x14ac:dyDescent="0.15">
      <c r="B169" s="137">
        <v>163</v>
      </c>
      <c r="C169" s="214"/>
      <c r="D169" s="163" t="s">
        <v>452</v>
      </c>
      <c r="E169" s="164" t="s">
        <v>482</v>
      </c>
      <c r="F169" s="164" t="s">
        <v>157</v>
      </c>
      <c r="G169" s="165" t="s">
        <v>158</v>
      </c>
      <c r="H169" s="165" t="s">
        <v>161</v>
      </c>
      <c r="I169" s="165">
        <v>0</v>
      </c>
      <c r="J169" s="165" t="s">
        <v>159</v>
      </c>
      <c r="K169" s="140">
        <v>1</v>
      </c>
      <c r="L169" s="140">
        <v>1</v>
      </c>
      <c r="M169" s="138">
        <v>1.5</v>
      </c>
      <c r="N169" s="153"/>
      <c r="O169" s="153"/>
      <c r="P169" s="86">
        <f t="shared" si="23"/>
        <v>1</v>
      </c>
      <c r="Q169" s="86">
        <f t="shared" si="24"/>
        <v>1.1666666666666667</v>
      </c>
      <c r="R169" s="86">
        <f t="shared" si="25"/>
        <v>1.5</v>
      </c>
      <c r="S169" s="139">
        <f t="shared" si="26"/>
        <v>0.28571428571428564</v>
      </c>
      <c r="T169" s="84" t="s">
        <v>160</v>
      </c>
      <c r="U169" s="86">
        <f t="shared" si="27"/>
        <v>1.1666666666666667</v>
      </c>
      <c r="V169" s="86">
        <f t="shared" si="22"/>
        <v>0</v>
      </c>
      <c r="W169" s="151"/>
      <c r="X169" s="152"/>
    </row>
    <row r="170" spans="2:24" ht="21" customHeight="1" x14ac:dyDescent="0.15">
      <c r="B170" s="137">
        <v>164</v>
      </c>
      <c r="C170" s="214"/>
      <c r="D170" s="173" t="s">
        <v>453</v>
      </c>
      <c r="E170" s="164" t="s">
        <v>482</v>
      </c>
      <c r="F170" s="174" t="s">
        <v>157</v>
      </c>
      <c r="G170" s="175" t="s">
        <v>158</v>
      </c>
      <c r="H170" s="175" t="s">
        <v>161</v>
      </c>
      <c r="I170" s="175">
        <v>0</v>
      </c>
      <c r="J170" s="175" t="s">
        <v>159</v>
      </c>
      <c r="K170" s="145">
        <v>3</v>
      </c>
      <c r="L170" s="145">
        <v>3</v>
      </c>
      <c r="M170" s="144">
        <v>2</v>
      </c>
      <c r="N170" s="153"/>
      <c r="O170" s="153"/>
      <c r="P170" s="86">
        <f t="shared" si="23"/>
        <v>2</v>
      </c>
      <c r="Q170" s="86">
        <f t="shared" si="24"/>
        <v>2.6666666666666665</v>
      </c>
      <c r="R170" s="86">
        <f t="shared" si="25"/>
        <v>3</v>
      </c>
      <c r="S170" s="139">
        <f t="shared" si="26"/>
        <v>0.24999999999999994</v>
      </c>
      <c r="T170" s="84" t="s">
        <v>160</v>
      </c>
      <c r="U170" s="86">
        <f t="shared" si="27"/>
        <v>2.6666666666666665</v>
      </c>
      <c r="V170" s="86">
        <f t="shared" si="22"/>
        <v>0</v>
      </c>
      <c r="W170" s="151"/>
      <c r="X170" s="152"/>
    </row>
    <row r="171" spans="2:24" ht="21" customHeight="1" x14ac:dyDescent="0.15">
      <c r="B171" s="137">
        <v>165</v>
      </c>
      <c r="C171" s="214"/>
      <c r="D171" s="173" t="s">
        <v>454</v>
      </c>
      <c r="E171" s="164" t="s">
        <v>482</v>
      </c>
      <c r="F171" s="174" t="s">
        <v>157</v>
      </c>
      <c r="G171" s="175" t="s">
        <v>158</v>
      </c>
      <c r="H171" s="175" t="s">
        <v>161</v>
      </c>
      <c r="I171" s="175">
        <v>0</v>
      </c>
      <c r="J171" s="175" t="s">
        <v>159</v>
      </c>
      <c r="K171" s="145">
        <v>1</v>
      </c>
      <c r="L171" s="145">
        <v>1</v>
      </c>
      <c r="M171" s="144">
        <v>1</v>
      </c>
      <c r="N171" s="153"/>
      <c r="O171" s="153"/>
      <c r="P171" s="86">
        <f t="shared" si="23"/>
        <v>1</v>
      </c>
      <c r="Q171" s="86">
        <f t="shared" si="24"/>
        <v>1</v>
      </c>
      <c r="R171" s="86">
        <f t="shared" si="25"/>
        <v>1</v>
      </c>
      <c r="S171" s="139">
        <f t="shared" si="26"/>
        <v>0</v>
      </c>
      <c r="T171" s="84" t="s">
        <v>160</v>
      </c>
      <c r="U171" s="86">
        <f t="shared" si="27"/>
        <v>1</v>
      </c>
      <c r="V171" s="86">
        <f t="shared" si="22"/>
        <v>0</v>
      </c>
      <c r="W171" s="151"/>
      <c r="X171" s="152"/>
    </row>
    <row r="172" spans="2:24" ht="21" customHeight="1" x14ac:dyDescent="0.15">
      <c r="B172" s="137">
        <v>166</v>
      </c>
      <c r="C172" s="214"/>
      <c r="D172" s="173" t="s">
        <v>455</v>
      </c>
      <c r="E172" s="164" t="s">
        <v>482</v>
      </c>
      <c r="F172" s="174" t="s">
        <v>157</v>
      </c>
      <c r="G172" s="175" t="s">
        <v>158</v>
      </c>
      <c r="H172" s="175" t="s">
        <v>161</v>
      </c>
      <c r="I172" s="175">
        <v>0</v>
      </c>
      <c r="J172" s="175" t="s">
        <v>159</v>
      </c>
      <c r="K172" s="145">
        <v>3</v>
      </c>
      <c r="L172" s="145">
        <v>3</v>
      </c>
      <c r="M172" s="144">
        <v>2</v>
      </c>
      <c r="N172" s="153"/>
      <c r="O172" s="153"/>
      <c r="P172" s="86">
        <f t="shared" si="23"/>
        <v>2</v>
      </c>
      <c r="Q172" s="86">
        <f t="shared" si="24"/>
        <v>2.6666666666666665</v>
      </c>
      <c r="R172" s="86">
        <f t="shared" si="25"/>
        <v>3</v>
      </c>
      <c r="S172" s="139">
        <f t="shared" si="26"/>
        <v>0.24999999999999994</v>
      </c>
      <c r="T172" s="84" t="s">
        <v>160</v>
      </c>
      <c r="U172" s="86">
        <f t="shared" si="27"/>
        <v>2.6666666666666665</v>
      </c>
      <c r="V172" s="86">
        <f t="shared" si="22"/>
        <v>0</v>
      </c>
      <c r="W172" s="151"/>
      <c r="X172" s="152"/>
    </row>
    <row r="173" spans="2:24" ht="21" customHeight="1" x14ac:dyDescent="0.15">
      <c r="B173" s="137">
        <v>167</v>
      </c>
      <c r="C173" s="214"/>
      <c r="D173" s="173" t="s">
        <v>456</v>
      </c>
      <c r="E173" s="164" t="s">
        <v>482</v>
      </c>
      <c r="F173" s="174" t="s">
        <v>157</v>
      </c>
      <c r="G173" s="175" t="s">
        <v>158</v>
      </c>
      <c r="H173" s="175" t="s">
        <v>161</v>
      </c>
      <c r="I173" s="175">
        <v>0</v>
      </c>
      <c r="J173" s="175" t="s">
        <v>159</v>
      </c>
      <c r="K173" s="145">
        <v>3</v>
      </c>
      <c r="L173" s="145">
        <v>3</v>
      </c>
      <c r="M173" s="144">
        <v>2</v>
      </c>
      <c r="N173" s="153"/>
      <c r="O173" s="153"/>
      <c r="P173" s="86">
        <f t="shared" si="23"/>
        <v>2</v>
      </c>
      <c r="Q173" s="86">
        <f t="shared" si="24"/>
        <v>2.6666666666666665</v>
      </c>
      <c r="R173" s="86">
        <f t="shared" si="25"/>
        <v>3</v>
      </c>
      <c r="S173" s="139">
        <f t="shared" si="26"/>
        <v>0.24999999999999994</v>
      </c>
      <c r="T173" s="84" t="s">
        <v>160</v>
      </c>
      <c r="U173" s="86">
        <f t="shared" si="27"/>
        <v>2.6666666666666665</v>
      </c>
      <c r="V173" s="86">
        <f t="shared" si="22"/>
        <v>0</v>
      </c>
      <c r="W173" s="151"/>
      <c r="X173" s="152"/>
    </row>
    <row r="174" spans="2:24" ht="21" customHeight="1" x14ac:dyDescent="0.15">
      <c r="B174" s="137">
        <v>168</v>
      </c>
      <c r="C174" s="214" t="s">
        <v>457</v>
      </c>
      <c r="D174" s="163" t="s">
        <v>458</v>
      </c>
      <c r="E174" s="164" t="s">
        <v>482</v>
      </c>
      <c r="F174" s="164" t="s">
        <v>157</v>
      </c>
      <c r="G174" s="165" t="s">
        <v>158</v>
      </c>
      <c r="H174" s="165" t="s">
        <v>161</v>
      </c>
      <c r="I174" s="165">
        <v>0</v>
      </c>
      <c r="J174" s="165" t="s">
        <v>159</v>
      </c>
      <c r="K174" s="138">
        <v>1</v>
      </c>
      <c r="L174" s="138">
        <v>1</v>
      </c>
      <c r="M174" s="138">
        <v>1</v>
      </c>
      <c r="N174" s="153"/>
      <c r="O174" s="153"/>
      <c r="P174" s="86">
        <f t="shared" si="23"/>
        <v>1</v>
      </c>
      <c r="Q174" s="86">
        <f t="shared" si="24"/>
        <v>1</v>
      </c>
      <c r="R174" s="86">
        <f t="shared" si="25"/>
        <v>1</v>
      </c>
      <c r="S174" s="139">
        <f t="shared" si="26"/>
        <v>0</v>
      </c>
      <c r="T174" s="84" t="s">
        <v>160</v>
      </c>
      <c r="U174" s="86">
        <f t="shared" si="27"/>
        <v>1</v>
      </c>
      <c r="V174" s="86">
        <f t="shared" si="22"/>
        <v>0</v>
      </c>
      <c r="W174" s="151"/>
      <c r="X174" s="152"/>
    </row>
    <row r="175" spans="2:24" ht="21" customHeight="1" x14ac:dyDescent="0.15">
      <c r="B175" s="137">
        <v>169</v>
      </c>
      <c r="C175" s="214"/>
      <c r="D175" s="163" t="s">
        <v>459</v>
      </c>
      <c r="E175" s="164" t="s">
        <v>482</v>
      </c>
      <c r="F175" s="164" t="s">
        <v>157</v>
      </c>
      <c r="G175" s="165" t="s">
        <v>158</v>
      </c>
      <c r="H175" s="165" t="s">
        <v>161</v>
      </c>
      <c r="I175" s="165">
        <v>0</v>
      </c>
      <c r="J175" s="165" t="s">
        <v>159</v>
      </c>
      <c r="K175" s="138">
        <v>2</v>
      </c>
      <c r="L175" s="138">
        <v>2</v>
      </c>
      <c r="M175" s="138">
        <v>1.5</v>
      </c>
      <c r="N175" s="153"/>
      <c r="O175" s="153"/>
      <c r="P175" s="86">
        <f t="shared" si="23"/>
        <v>1.5</v>
      </c>
      <c r="Q175" s="86">
        <f t="shared" si="24"/>
        <v>1.8333333333333333</v>
      </c>
      <c r="R175" s="86">
        <f t="shared" si="25"/>
        <v>2</v>
      </c>
      <c r="S175" s="139">
        <f t="shared" si="26"/>
        <v>0.1818181818181818</v>
      </c>
      <c r="T175" s="84" t="s">
        <v>160</v>
      </c>
      <c r="U175" s="86">
        <f t="shared" si="27"/>
        <v>1.8333333333333333</v>
      </c>
      <c r="V175" s="86">
        <f t="shared" si="22"/>
        <v>0</v>
      </c>
      <c r="W175" s="151"/>
      <c r="X175" s="152"/>
    </row>
    <row r="176" spans="2:24" ht="21" customHeight="1" x14ac:dyDescent="0.15">
      <c r="B176" s="137">
        <v>170</v>
      </c>
      <c r="C176" s="214"/>
      <c r="D176" s="173" t="s">
        <v>460</v>
      </c>
      <c r="E176" s="164" t="s">
        <v>482</v>
      </c>
      <c r="F176" s="174" t="s">
        <v>157</v>
      </c>
      <c r="G176" s="175" t="s">
        <v>162</v>
      </c>
      <c r="H176" s="175" t="s">
        <v>161</v>
      </c>
      <c r="I176" s="175">
        <v>0</v>
      </c>
      <c r="J176" s="175" t="s">
        <v>159</v>
      </c>
      <c r="K176" s="144">
        <v>1.5</v>
      </c>
      <c r="L176" s="144">
        <v>1.5</v>
      </c>
      <c r="M176" s="144">
        <v>2</v>
      </c>
      <c r="N176" s="153"/>
      <c r="O176" s="153"/>
      <c r="P176" s="86">
        <f t="shared" si="23"/>
        <v>1.5</v>
      </c>
      <c r="Q176" s="86">
        <f t="shared" si="24"/>
        <v>1.6666666666666667</v>
      </c>
      <c r="R176" s="86">
        <f t="shared" si="25"/>
        <v>2</v>
      </c>
      <c r="S176" s="139">
        <f t="shared" si="26"/>
        <v>0.19999999999999996</v>
      </c>
      <c r="T176" s="84" t="s">
        <v>160</v>
      </c>
      <c r="U176" s="86">
        <f t="shared" si="27"/>
        <v>1.6666666666666667</v>
      </c>
      <c r="V176" s="86">
        <f t="shared" si="22"/>
        <v>0</v>
      </c>
      <c r="W176" s="151"/>
      <c r="X176" s="152"/>
    </row>
    <row r="177" spans="2:24" ht="21" customHeight="1" x14ac:dyDescent="0.15">
      <c r="B177" s="137">
        <v>171</v>
      </c>
      <c r="C177" s="214"/>
      <c r="D177" s="173" t="s">
        <v>461</v>
      </c>
      <c r="E177" s="164" t="s">
        <v>482</v>
      </c>
      <c r="F177" s="174" t="s">
        <v>157</v>
      </c>
      <c r="G177" s="175" t="s">
        <v>158</v>
      </c>
      <c r="H177" s="175" t="s">
        <v>161</v>
      </c>
      <c r="I177" s="175">
        <v>0</v>
      </c>
      <c r="J177" s="175" t="s">
        <v>159</v>
      </c>
      <c r="K177" s="144">
        <v>2</v>
      </c>
      <c r="L177" s="144">
        <v>2</v>
      </c>
      <c r="M177" s="144">
        <v>2</v>
      </c>
      <c r="N177" s="153"/>
      <c r="O177" s="153"/>
      <c r="P177" s="86">
        <f t="shared" si="23"/>
        <v>2</v>
      </c>
      <c r="Q177" s="86">
        <f t="shared" si="24"/>
        <v>2</v>
      </c>
      <c r="R177" s="86">
        <f t="shared" si="25"/>
        <v>2</v>
      </c>
      <c r="S177" s="139">
        <f t="shared" si="26"/>
        <v>0</v>
      </c>
      <c r="T177" s="84" t="s">
        <v>160</v>
      </c>
      <c r="U177" s="86">
        <f t="shared" si="27"/>
        <v>2</v>
      </c>
      <c r="V177" s="86">
        <f t="shared" si="22"/>
        <v>0</v>
      </c>
      <c r="W177" s="151"/>
      <c r="X177" s="152"/>
    </row>
    <row r="178" spans="2:24" ht="21" customHeight="1" x14ac:dyDescent="0.15">
      <c r="B178" s="137">
        <v>172</v>
      </c>
      <c r="C178" s="214" t="s">
        <v>462</v>
      </c>
      <c r="D178" s="163" t="s">
        <v>463</v>
      </c>
      <c r="E178" s="164" t="s">
        <v>482</v>
      </c>
      <c r="F178" s="164" t="s">
        <v>157</v>
      </c>
      <c r="G178" s="165" t="s">
        <v>158</v>
      </c>
      <c r="H178" s="165" t="s">
        <v>161</v>
      </c>
      <c r="I178" s="165">
        <v>0</v>
      </c>
      <c r="J178" s="165" t="s">
        <v>159</v>
      </c>
      <c r="K178" s="138">
        <v>1</v>
      </c>
      <c r="L178" s="138">
        <v>1</v>
      </c>
      <c r="M178" s="138">
        <v>1</v>
      </c>
      <c r="N178" s="153"/>
      <c r="O178" s="153"/>
      <c r="P178" s="86">
        <f t="shared" si="23"/>
        <v>1</v>
      </c>
      <c r="Q178" s="86">
        <f t="shared" si="24"/>
        <v>1</v>
      </c>
      <c r="R178" s="86">
        <f t="shared" si="25"/>
        <v>1</v>
      </c>
      <c r="S178" s="139">
        <f t="shared" si="26"/>
        <v>0</v>
      </c>
      <c r="T178" s="84" t="s">
        <v>160</v>
      </c>
      <c r="U178" s="86">
        <f t="shared" si="27"/>
        <v>1</v>
      </c>
      <c r="V178" s="86">
        <f t="shared" si="22"/>
        <v>0</v>
      </c>
      <c r="W178" s="151"/>
      <c r="X178" s="152"/>
    </row>
    <row r="179" spans="2:24" ht="21" customHeight="1" x14ac:dyDescent="0.15">
      <c r="B179" s="137">
        <v>173</v>
      </c>
      <c r="C179" s="214"/>
      <c r="D179" s="163" t="s">
        <v>464</v>
      </c>
      <c r="E179" s="164" t="s">
        <v>482</v>
      </c>
      <c r="F179" s="164" t="s">
        <v>157</v>
      </c>
      <c r="G179" s="165" t="s">
        <v>158</v>
      </c>
      <c r="H179" s="165" t="s">
        <v>161</v>
      </c>
      <c r="I179" s="165">
        <v>0</v>
      </c>
      <c r="J179" s="165" t="s">
        <v>159</v>
      </c>
      <c r="K179" s="138">
        <v>2.5</v>
      </c>
      <c r="L179" s="138">
        <v>2.5</v>
      </c>
      <c r="M179" s="138">
        <v>2.5</v>
      </c>
      <c r="N179" s="153"/>
      <c r="O179" s="153"/>
      <c r="P179" s="86">
        <f t="shared" si="23"/>
        <v>2.5</v>
      </c>
      <c r="Q179" s="86">
        <f t="shared" si="24"/>
        <v>2.5</v>
      </c>
      <c r="R179" s="86">
        <f t="shared" si="25"/>
        <v>2.5</v>
      </c>
      <c r="S179" s="139">
        <f t="shared" si="26"/>
        <v>0</v>
      </c>
      <c r="T179" s="84" t="s">
        <v>160</v>
      </c>
      <c r="U179" s="86">
        <f t="shared" si="27"/>
        <v>2.5</v>
      </c>
      <c r="V179" s="86">
        <f t="shared" si="22"/>
        <v>0</v>
      </c>
      <c r="W179" s="151"/>
      <c r="X179" s="152"/>
    </row>
    <row r="180" spans="2:24" ht="21" customHeight="1" x14ac:dyDescent="0.15">
      <c r="B180" s="137">
        <v>174</v>
      </c>
      <c r="C180" s="214"/>
      <c r="D180" s="173" t="s">
        <v>465</v>
      </c>
      <c r="E180" s="164" t="s">
        <v>482</v>
      </c>
      <c r="F180" s="174" t="s">
        <v>157</v>
      </c>
      <c r="G180" s="175" t="s">
        <v>158</v>
      </c>
      <c r="H180" s="175" t="s">
        <v>161</v>
      </c>
      <c r="I180" s="175">
        <v>0</v>
      </c>
      <c r="J180" s="175" t="s">
        <v>159</v>
      </c>
      <c r="K180" s="144">
        <v>2</v>
      </c>
      <c r="L180" s="144">
        <v>2</v>
      </c>
      <c r="M180" s="144">
        <v>2</v>
      </c>
      <c r="N180" s="153"/>
      <c r="O180" s="153"/>
      <c r="P180" s="86">
        <f t="shared" si="23"/>
        <v>2</v>
      </c>
      <c r="Q180" s="86">
        <f t="shared" si="24"/>
        <v>2</v>
      </c>
      <c r="R180" s="86">
        <f t="shared" si="25"/>
        <v>2</v>
      </c>
      <c r="S180" s="139">
        <f t="shared" si="26"/>
        <v>0</v>
      </c>
      <c r="T180" s="84" t="s">
        <v>160</v>
      </c>
      <c r="U180" s="86">
        <f t="shared" si="27"/>
        <v>2</v>
      </c>
      <c r="V180" s="86">
        <f t="shared" si="22"/>
        <v>0</v>
      </c>
      <c r="W180" s="151"/>
      <c r="X180" s="152"/>
    </row>
    <row r="181" spans="2:24" ht="21" customHeight="1" x14ac:dyDescent="0.15">
      <c r="B181" s="137">
        <v>175</v>
      </c>
      <c r="C181" s="214"/>
      <c r="D181" s="173" t="s">
        <v>466</v>
      </c>
      <c r="E181" s="164" t="s">
        <v>482</v>
      </c>
      <c r="F181" s="174" t="s">
        <v>157</v>
      </c>
      <c r="G181" s="175" t="s">
        <v>158</v>
      </c>
      <c r="H181" s="175" t="s">
        <v>161</v>
      </c>
      <c r="I181" s="175">
        <v>0</v>
      </c>
      <c r="J181" s="175" t="s">
        <v>159</v>
      </c>
      <c r="K181" s="144">
        <v>2</v>
      </c>
      <c r="L181" s="144">
        <v>2</v>
      </c>
      <c r="M181" s="144">
        <v>2</v>
      </c>
      <c r="N181" s="153"/>
      <c r="O181" s="153"/>
      <c r="P181" s="86">
        <f t="shared" si="23"/>
        <v>2</v>
      </c>
      <c r="Q181" s="86">
        <f t="shared" si="24"/>
        <v>2</v>
      </c>
      <c r="R181" s="86">
        <f t="shared" si="25"/>
        <v>2</v>
      </c>
      <c r="S181" s="139">
        <f t="shared" si="26"/>
        <v>0</v>
      </c>
      <c r="T181" s="84" t="s">
        <v>160</v>
      </c>
      <c r="U181" s="86">
        <f t="shared" si="27"/>
        <v>2</v>
      </c>
      <c r="V181" s="86">
        <f t="shared" si="22"/>
        <v>0</v>
      </c>
      <c r="W181" s="151"/>
      <c r="X181" s="152"/>
    </row>
    <row r="182" spans="2:24" ht="21" customHeight="1" x14ac:dyDescent="0.15">
      <c r="B182" s="137">
        <v>176</v>
      </c>
      <c r="C182" s="214"/>
      <c r="D182" s="163" t="s">
        <v>467</v>
      </c>
      <c r="E182" s="164" t="s">
        <v>482</v>
      </c>
      <c r="F182" s="164" t="s">
        <v>157</v>
      </c>
      <c r="G182" s="165" t="s">
        <v>158</v>
      </c>
      <c r="H182" s="165" t="s">
        <v>161</v>
      </c>
      <c r="I182" s="165">
        <v>0</v>
      </c>
      <c r="J182" s="165" t="s">
        <v>159</v>
      </c>
      <c r="K182" s="138">
        <v>1</v>
      </c>
      <c r="L182" s="138">
        <v>1</v>
      </c>
      <c r="M182" s="138">
        <v>1</v>
      </c>
      <c r="N182" s="153"/>
      <c r="O182" s="153"/>
      <c r="P182" s="86">
        <f t="shared" si="23"/>
        <v>1</v>
      </c>
      <c r="Q182" s="86">
        <f t="shared" si="24"/>
        <v>1</v>
      </c>
      <c r="R182" s="86">
        <f t="shared" si="25"/>
        <v>1</v>
      </c>
      <c r="S182" s="139">
        <f t="shared" si="26"/>
        <v>0</v>
      </c>
      <c r="T182" s="84" t="s">
        <v>160</v>
      </c>
      <c r="U182" s="86">
        <f t="shared" si="27"/>
        <v>1</v>
      </c>
      <c r="V182" s="86">
        <f t="shared" si="22"/>
        <v>0</v>
      </c>
      <c r="W182" s="151"/>
      <c r="X182" s="152"/>
    </row>
    <row r="183" spans="2:24" ht="21" customHeight="1" x14ac:dyDescent="0.15">
      <c r="B183" s="137">
        <v>177</v>
      </c>
      <c r="C183" s="214"/>
      <c r="D183" s="173" t="s">
        <v>468</v>
      </c>
      <c r="E183" s="164" t="s">
        <v>482</v>
      </c>
      <c r="F183" s="174" t="s">
        <v>157</v>
      </c>
      <c r="G183" s="175" t="s">
        <v>158</v>
      </c>
      <c r="H183" s="175" t="s">
        <v>161</v>
      </c>
      <c r="I183" s="175">
        <v>0</v>
      </c>
      <c r="J183" s="175" t="s">
        <v>159</v>
      </c>
      <c r="K183" s="144">
        <v>2</v>
      </c>
      <c r="L183" s="144">
        <v>2</v>
      </c>
      <c r="M183" s="144">
        <v>2</v>
      </c>
      <c r="N183" s="153"/>
      <c r="O183" s="153"/>
      <c r="P183" s="86">
        <f t="shared" si="23"/>
        <v>2</v>
      </c>
      <c r="Q183" s="86">
        <f t="shared" si="24"/>
        <v>2</v>
      </c>
      <c r="R183" s="86">
        <f t="shared" si="25"/>
        <v>2</v>
      </c>
      <c r="S183" s="139">
        <f t="shared" si="26"/>
        <v>0</v>
      </c>
      <c r="T183" s="84" t="s">
        <v>160</v>
      </c>
      <c r="U183" s="86">
        <f t="shared" si="27"/>
        <v>2</v>
      </c>
      <c r="V183" s="86">
        <f t="shared" si="22"/>
        <v>0</v>
      </c>
      <c r="W183" s="151"/>
      <c r="X183" s="152"/>
    </row>
    <row r="184" spans="2:24" ht="21" customHeight="1" x14ac:dyDescent="0.15">
      <c r="B184" s="137">
        <v>178</v>
      </c>
      <c r="C184" s="214"/>
      <c r="D184" s="163" t="s">
        <v>469</v>
      </c>
      <c r="E184" s="164" t="s">
        <v>482</v>
      </c>
      <c r="F184" s="164" t="s">
        <v>157</v>
      </c>
      <c r="G184" s="165" t="s">
        <v>158</v>
      </c>
      <c r="H184" s="165" t="s">
        <v>161</v>
      </c>
      <c r="I184" s="165">
        <v>0</v>
      </c>
      <c r="J184" s="165" t="s">
        <v>159</v>
      </c>
      <c r="K184" s="138">
        <v>1</v>
      </c>
      <c r="L184" s="138">
        <v>1</v>
      </c>
      <c r="M184" s="138">
        <v>1</v>
      </c>
      <c r="N184" s="153"/>
      <c r="O184" s="153"/>
      <c r="P184" s="86">
        <f t="shared" si="23"/>
        <v>1</v>
      </c>
      <c r="Q184" s="86">
        <f t="shared" si="24"/>
        <v>1</v>
      </c>
      <c r="R184" s="86">
        <f t="shared" si="25"/>
        <v>1</v>
      </c>
      <c r="S184" s="139">
        <f t="shared" si="26"/>
        <v>0</v>
      </c>
      <c r="T184" s="84" t="s">
        <v>160</v>
      </c>
      <c r="U184" s="86">
        <f t="shared" si="27"/>
        <v>1</v>
      </c>
      <c r="V184" s="86">
        <f t="shared" si="22"/>
        <v>0</v>
      </c>
      <c r="W184" s="151"/>
      <c r="X184" s="152"/>
    </row>
    <row r="185" spans="2:24" ht="21" customHeight="1" x14ac:dyDescent="0.15">
      <c r="B185" s="137">
        <v>179</v>
      </c>
      <c r="C185" s="214"/>
      <c r="D185" s="173" t="s">
        <v>470</v>
      </c>
      <c r="E185" s="164" t="s">
        <v>482</v>
      </c>
      <c r="F185" s="174" t="s">
        <v>157</v>
      </c>
      <c r="G185" s="175" t="s">
        <v>158</v>
      </c>
      <c r="H185" s="175" t="s">
        <v>161</v>
      </c>
      <c r="I185" s="175">
        <v>0</v>
      </c>
      <c r="J185" s="175" t="s">
        <v>159</v>
      </c>
      <c r="K185" s="144">
        <v>2.5</v>
      </c>
      <c r="L185" s="144">
        <v>2.5</v>
      </c>
      <c r="M185" s="144">
        <v>2</v>
      </c>
      <c r="N185" s="153"/>
      <c r="O185" s="153"/>
      <c r="P185" s="86">
        <f t="shared" si="23"/>
        <v>2</v>
      </c>
      <c r="Q185" s="86">
        <f t="shared" si="24"/>
        <v>2.3333333333333335</v>
      </c>
      <c r="R185" s="86">
        <f t="shared" si="25"/>
        <v>2.5</v>
      </c>
      <c r="S185" s="139">
        <f t="shared" si="26"/>
        <v>0.1428571428571429</v>
      </c>
      <c r="T185" s="84" t="s">
        <v>160</v>
      </c>
      <c r="U185" s="86">
        <f t="shared" si="27"/>
        <v>2.3333333333333335</v>
      </c>
      <c r="V185" s="86">
        <f t="shared" si="22"/>
        <v>0</v>
      </c>
      <c r="W185" s="151"/>
      <c r="X185" s="152"/>
    </row>
    <row r="186" spans="2:24" ht="21" customHeight="1" x14ac:dyDescent="0.15">
      <c r="B186" s="137">
        <v>180</v>
      </c>
      <c r="C186" s="214"/>
      <c r="D186" s="173" t="s">
        <v>471</v>
      </c>
      <c r="E186" s="164" t="s">
        <v>482</v>
      </c>
      <c r="F186" s="174" t="s">
        <v>157</v>
      </c>
      <c r="G186" s="175" t="s">
        <v>158</v>
      </c>
      <c r="H186" s="175" t="s">
        <v>161</v>
      </c>
      <c r="I186" s="175">
        <v>0</v>
      </c>
      <c r="J186" s="175" t="s">
        <v>159</v>
      </c>
      <c r="K186" s="144">
        <v>2.5</v>
      </c>
      <c r="L186" s="144">
        <v>2.5</v>
      </c>
      <c r="M186" s="144">
        <v>2</v>
      </c>
      <c r="N186" s="153"/>
      <c r="O186" s="153"/>
      <c r="P186" s="86">
        <f t="shared" si="23"/>
        <v>2</v>
      </c>
      <c r="Q186" s="86">
        <f t="shared" si="24"/>
        <v>2.3333333333333335</v>
      </c>
      <c r="R186" s="86">
        <f t="shared" si="25"/>
        <v>2.5</v>
      </c>
      <c r="S186" s="139">
        <f t="shared" si="26"/>
        <v>0.1428571428571429</v>
      </c>
      <c r="T186" s="84" t="s">
        <v>160</v>
      </c>
      <c r="U186" s="86">
        <f t="shared" si="27"/>
        <v>2.3333333333333335</v>
      </c>
      <c r="V186" s="86">
        <f t="shared" si="22"/>
        <v>0</v>
      </c>
      <c r="W186" s="151"/>
      <c r="X186" s="152"/>
    </row>
    <row r="187" spans="2:24" ht="21" customHeight="1" x14ac:dyDescent="0.15">
      <c r="B187" s="137">
        <v>181</v>
      </c>
      <c r="C187" s="214"/>
      <c r="D187" s="173" t="s">
        <v>472</v>
      </c>
      <c r="E187" s="164" t="s">
        <v>482</v>
      </c>
      <c r="F187" s="174" t="s">
        <v>157</v>
      </c>
      <c r="G187" s="175" t="s">
        <v>158</v>
      </c>
      <c r="H187" s="175" t="s">
        <v>161</v>
      </c>
      <c r="I187" s="175">
        <v>0</v>
      </c>
      <c r="J187" s="175" t="s">
        <v>159</v>
      </c>
      <c r="K187" s="144">
        <v>2</v>
      </c>
      <c r="L187" s="144">
        <v>2</v>
      </c>
      <c r="M187" s="144">
        <v>2</v>
      </c>
      <c r="N187" s="153"/>
      <c r="O187" s="153"/>
      <c r="P187" s="86">
        <f t="shared" si="23"/>
        <v>2</v>
      </c>
      <c r="Q187" s="86">
        <f t="shared" si="24"/>
        <v>2</v>
      </c>
      <c r="R187" s="86">
        <f t="shared" si="25"/>
        <v>2</v>
      </c>
      <c r="S187" s="139">
        <f t="shared" si="26"/>
        <v>0</v>
      </c>
      <c r="T187" s="84" t="s">
        <v>160</v>
      </c>
      <c r="U187" s="86">
        <f t="shared" si="27"/>
        <v>2</v>
      </c>
      <c r="V187" s="86">
        <f t="shared" si="22"/>
        <v>0</v>
      </c>
      <c r="W187" s="151"/>
      <c r="X187" s="152"/>
    </row>
    <row r="188" spans="2:24" ht="21" customHeight="1" x14ac:dyDescent="0.15">
      <c r="B188" s="137">
        <v>182</v>
      </c>
      <c r="C188" s="214"/>
      <c r="D188" s="173" t="s">
        <v>473</v>
      </c>
      <c r="E188" s="164" t="s">
        <v>482</v>
      </c>
      <c r="F188" s="174" t="s">
        <v>157</v>
      </c>
      <c r="G188" s="175" t="s">
        <v>158</v>
      </c>
      <c r="H188" s="175" t="s">
        <v>161</v>
      </c>
      <c r="I188" s="175">
        <v>0</v>
      </c>
      <c r="J188" s="175" t="s">
        <v>159</v>
      </c>
      <c r="K188" s="144">
        <v>2</v>
      </c>
      <c r="L188" s="144">
        <v>2</v>
      </c>
      <c r="M188" s="144">
        <v>2</v>
      </c>
      <c r="N188" s="153"/>
      <c r="O188" s="153"/>
      <c r="P188" s="86">
        <f t="shared" si="23"/>
        <v>2</v>
      </c>
      <c r="Q188" s="86">
        <f t="shared" si="24"/>
        <v>2</v>
      </c>
      <c r="R188" s="86">
        <f t="shared" si="25"/>
        <v>2</v>
      </c>
      <c r="S188" s="139">
        <f t="shared" si="26"/>
        <v>0</v>
      </c>
      <c r="T188" s="84" t="s">
        <v>160</v>
      </c>
      <c r="U188" s="86">
        <f t="shared" si="27"/>
        <v>2</v>
      </c>
      <c r="V188" s="86">
        <f t="shared" si="22"/>
        <v>0</v>
      </c>
      <c r="W188" s="151"/>
      <c r="X188" s="152"/>
    </row>
    <row r="189" spans="2:24" ht="21" customHeight="1" x14ac:dyDescent="0.15">
      <c r="B189" s="137">
        <v>183</v>
      </c>
      <c r="C189" s="213" t="s">
        <v>474</v>
      </c>
      <c r="D189" s="173" t="s">
        <v>475</v>
      </c>
      <c r="E189" s="164" t="s">
        <v>482</v>
      </c>
      <c r="F189" s="174" t="s">
        <v>157</v>
      </c>
      <c r="G189" s="175" t="s">
        <v>158</v>
      </c>
      <c r="H189" s="175" t="s">
        <v>161</v>
      </c>
      <c r="I189" s="175">
        <v>0</v>
      </c>
      <c r="J189" s="175" t="s">
        <v>159</v>
      </c>
      <c r="K189" s="144">
        <v>3</v>
      </c>
      <c r="L189" s="144">
        <v>3</v>
      </c>
      <c r="M189" s="144">
        <v>2</v>
      </c>
      <c r="N189" s="153"/>
      <c r="O189" s="153"/>
      <c r="P189" s="86">
        <f t="shared" si="23"/>
        <v>2</v>
      </c>
      <c r="Q189" s="86">
        <f t="shared" si="24"/>
        <v>2.6666666666666665</v>
      </c>
      <c r="R189" s="86">
        <f t="shared" si="25"/>
        <v>3</v>
      </c>
      <c r="S189" s="139">
        <f t="shared" si="26"/>
        <v>0.24999999999999994</v>
      </c>
      <c r="T189" s="84" t="s">
        <v>160</v>
      </c>
      <c r="U189" s="86">
        <f t="shared" si="27"/>
        <v>2.6666666666666665</v>
      </c>
      <c r="V189" s="86">
        <f t="shared" si="22"/>
        <v>0</v>
      </c>
      <c r="W189" s="151"/>
      <c r="X189" s="152"/>
    </row>
    <row r="190" spans="2:24" ht="21" customHeight="1" x14ac:dyDescent="0.15">
      <c r="B190" s="137">
        <v>184</v>
      </c>
      <c r="C190" s="213"/>
      <c r="D190" s="173" t="s">
        <v>476</v>
      </c>
      <c r="E190" s="164" t="s">
        <v>482</v>
      </c>
      <c r="F190" s="174" t="s">
        <v>157</v>
      </c>
      <c r="G190" s="175" t="s">
        <v>158</v>
      </c>
      <c r="H190" s="175" t="s">
        <v>161</v>
      </c>
      <c r="I190" s="175">
        <v>0</v>
      </c>
      <c r="J190" s="175" t="s">
        <v>159</v>
      </c>
      <c r="K190" s="144">
        <v>2</v>
      </c>
      <c r="L190" s="144">
        <v>2</v>
      </c>
      <c r="M190" s="144">
        <v>2</v>
      </c>
      <c r="N190" s="153"/>
      <c r="O190" s="153"/>
      <c r="P190" s="86">
        <f t="shared" si="23"/>
        <v>2</v>
      </c>
      <c r="Q190" s="86">
        <f t="shared" si="24"/>
        <v>2</v>
      </c>
      <c r="R190" s="86">
        <f t="shared" si="25"/>
        <v>2</v>
      </c>
      <c r="S190" s="139">
        <f t="shared" si="26"/>
        <v>0</v>
      </c>
      <c r="T190" s="84" t="s">
        <v>160</v>
      </c>
      <c r="U190" s="86">
        <f t="shared" si="27"/>
        <v>2</v>
      </c>
      <c r="V190" s="86">
        <f t="shared" si="22"/>
        <v>0</v>
      </c>
      <c r="W190" s="151"/>
      <c r="X190" s="152"/>
    </row>
    <row r="191" spans="2:24" ht="21" customHeight="1" x14ac:dyDescent="0.15">
      <c r="B191" s="137">
        <v>185</v>
      </c>
      <c r="C191" s="214" t="s">
        <v>477</v>
      </c>
      <c r="D191" s="163" t="s">
        <v>478</v>
      </c>
      <c r="E191" s="164" t="s">
        <v>482</v>
      </c>
      <c r="F191" s="164" t="s">
        <v>157</v>
      </c>
      <c r="G191" s="165" t="s">
        <v>158</v>
      </c>
      <c r="H191" s="165" t="s">
        <v>161</v>
      </c>
      <c r="I191" s="165">
        <v>0</v>
      </c>
      <c r="J191" s="165" t="s">
        <v>159</v>
      </c>
      <c r="K191" s="138">
        <v>1</v>
      </c>
      <c r="L191" s="138">
        <v>1</v>
      </c>
      <c r="M191" s="138">
        <v>1</v>
      </c>
      <c r="N191" s="153"/>
      <c r="O191" s="153"/>
      <c r="P191" s="86">
        <f t="shared" si="23"/>
        <v>1</v>
      </c>
      <c r="Q191" s="86">
        <f t="shared" si="24"/>
        <v>1</v>
      </c>
      <c r="R191" s="86">
        <f t="shared" si="25"/>
        <v>1</v>
      </c>
      <c r="S191" s="139">
        <f t="shared" si="26"/>
        <v>0</v>
      </c>
      <c r="T191" s="84" t="s">
        <v>160</v>
      </c>
      <c r="U191" s="86">
        <f t="shared" si="27"/>
        <v>1</v>
      </c>
      <c r="V191" s="86">
        <f t="shared" si="22"/>
        <v>0</v>
      </c>
      <c r="W191" s="151"/>
      <c r="X191" s="152"/>
    </row>
    <row r="192" spans="2:24" ht="21" customHeight="1" x14ac:dyDescent="0.15">
      <c r="B192" s="137">
        <v>186</v>
      </c>
      <c r="C192" s="214"/>
      <c r="D192" s="163" t="s">
        <v>479</v>
      </c>
      <c r="E192" s="164" t="s">
        <v>482</v>
      </c>
      <c r="F192" s="164" t="s">
        <v>157</v>
      </c>
      <c r="G192" s="165" t="s">
        <v>158</v>
      </c>
      <c r="H192" s="165" t="s">
        <v>161</v>
      </c>
      <c r="I192" s="165">
        <v>0</v>
      </c>
      <c r="J192" s="165" t="s">
        <v>159</v>
      </c>
      <c r="K192" s="138">
        <v>1</v>
      </c>
      <c r="L192" s="138">
        <v>1</v>
      </c>
      <c r="M192" s="138">
        <v>1</v>
      </c>
      <c r="N192" s="153"/>
      <c r="O192" s="153"/>
      <c r="P192" s="86">
        <f t="shared" si="23"/>
        <v>1</v>
      </c>
      <c r="Q192" s="86">
        <f t="shared" si="24"/>
        <v>1</v>
      </c>
      <c r="R192" s="86">
        <f t="shared" si="25"/>
        <v>1</v>
      </c>
      <c r="S192" s="139">
        <f t="shared" si="26"/>
        <v>0</v>
      </c>
      <c r="T192" s="84" t="s">
        <v>160</v>
      </c>
      <c r="U192" s="86">
        <f t="shared" si="27"/>
        <v>1</v>
      </c>
      <c r="V192" s="86">
        <f t="shared" si="22"/>
        <v>0</v>
      </c>
      <c r="W192" s="151"/>
      <c r="X192" s="152"/>
    </row>
    <row r="193" spans="2:24" ht="21" customHeight="1" x14ac:dyDescent="0.15">
      <c r="B193" s="137">
        <v>187</v>
      </c>
      <c r="C193" s="214" t="s">
        <v>480</v>
      </c>
      <c r="D193" s="163" t="s">
        <v>478</v>
      </c>
      <c r="E193" s="164" t="s">
        <v>482</v>
      </c>
      <c r="F193" s="164" t="s">
        <v>157</v>
      </c>
      <c r="G193" s="165" t="s">
        <v>158</v>
      </c>
      <c r="H193" s="165" t="s">
        <v>161</v>
      </c>
      <c r="I193" s="165">
        <v>0</v>
      </c>
      <c r="J193" s="165" t="s">
        <v>159</v>
      </c>
      <c r="K193" s="138">
        <v>1</v>
      </c>
      <c r="L193" s="138">
        <v>1</v>
      </c>
      <c r="M193" s="138">
        <v>1</v>
      </c>
      <c r="N193" s="153"/>
      <c r="O193" s="153"/>
      <c r="P193" s="86">
        <f t="shared" si="23"/>
        <v>1</v>
      </c>
      <c r="Q193" s="86">
        <f t="shared" si="24"/>
        <v>1</v>
      </c>
      <c r="R193" s="86">
        <f t="shared" si="25"/>
        <v>1</v>
      </c>
      <c r="S193" s="139">
        <f t="shared" si="26"/>
        <v>0</v>
      </c>
      <c r="T193" s="84" t="s">
        <v>160</v>
      </c>
      <c r="U193" s="86">
        <f t="shared" si="27"/>
        <v>1</v>
      </c>
      <c r="V193" s="86">
        <f t="shared" si="22"/>
        <v>0</v>
      </c>
      <c r="W193" s="151"/>
      <c r="X193" s="152"/>
    </row>
    <row r="194" spans="2:24" ht="21" customHeight="1" x14ac:dyDescent="0.15">
      <c r="B194" s="137">
        <v>188</v>
      </c>
      <c r="C194" s="214"/>
      <c r="D194" s="163" t="s">
        <v>481</v>
      </c>
      <c r="E194" s="164" t="s">
        <v>482</v>
      </c>
      <c r="F194" s="164" t="s">
        <v>157</v>
      </c>
      <c r="G194" s="165" t="s">
        <v>158</v>
      </c>
      <c r="H194" s="165" t="s">
        <v>161</v>
      </c>
      <c r="I194" s="165">
        <v>0</v>
      </c>
      <c r="J194" s="165" t="s">
        <v>159</v>
      </c>
      <c r="K194" s="138">
        <v>1.5</v>
      </c>
      <c r="L194" s="138">
        <v>1.5</v>
      </c>
      <c r="M194" s="138">
        <v>1.5</v>
      </c>
      <c r="N194" s="153"/>
      <c r="O194" s="153"/>
      <c r="P194" s="86">
        <f t="shared" si="23"/>
        <v>1.5</v>
      </c>
      <c r="Q194" s="86">
        <f t="shared" si="24"/>
        <v>1.5</v>
      </c>
      <c r="R194" s="86">
        <f t="shared" si="25"/>
        <v>1.5</v>
      </c>
      <c r="S194" s="139">
        <f t="shared" si="26"/>
        <v>0</v>
      </c>
      <c r="T194" s="84" t="s">
        <v>160</v>
      </c>
      <c r="U194" s="86">
        <f t="shared" si="27"/>
        <v>1.5</v>
      </c>
      <c r="V194" s="86">
        <f t="shared" si="22"/>
        <v>0</v>
      </c>
      <c r="W194" s="151"/>
      <c r="X194" s="152"/>
    </row>
    <row r="195" spans="2:24" x14ac:dyDescent="0.15">
      <c r="B195" s="156"/>
      <c r="C195" s="157"/>
      <c r="D195" s="151"/>
      <c r="E195" s="151"/>
      <c r="F195" s="151"/>
      <c r="G195" s="151"/>
      <c r="H195" s="151"/>
      <c r="I195" s="151"/>
      <c r="J195" s="151"/>
      <c r="K195" s="153"/>
      <c r="L195" s="153"/>
      <c r="M195" s="153"/>
      <c r="N195" s="153"/>
      <c r="O195" s="153"/>
      <c r="P195" s="153"/>
      <c r="Q195" s="153"/>
      <c r="R195" s="153"/>
      <c r="S195" s="153"/>
      <c r="T195" s="151"/>
      <c r="U195" s="151"/>
      <c r="V195" s="151"/>
      <c r="W195" s="151"/>
      <c r="X195" s="152"/>
    </row>
    <row r="196" spans="2:24" x14ac:dyDescent="0.15">
      <c r="B196" s="158"/>
      <c r="C196" s="159"/>
      <c r="D196" s="160"/>
      <c r="E196" s="160"/>
      <c r="F196" s="160"/>
      <c r="G196" s="160"/>
      <c r="H196" s="160"/>
      <c r="I196" s="160"/>
      <c r="J196" s="160"/>
      <c r="K196" s="161"/>
      <c r="L196" s="161"/>
      <c r="M196" s="161"/>
      <c r="N196" s="161"/>
      <c r="O196" s="161"/>
      <c r="P196" s="161"/>
      <c r="Q196" s="161"/>
      <c r="R196" s="161"/>
      <c r="S196" s="161"/>
      <c r="T196" s="160"/>
      <c r="U196" s="160"/>
      <c r="V196" s="160"/>
      <c r="W196" s="160"/>
      <c r="X196" s="162"/>
    </row>
  </sheetData>
  <mergeCells count="55">
    <mergeCell ref="C5:D5"/>
    <mergeCell ref="G5:J5"/>
    <mergeCell ref="K5:S5"/>
    <mergeCell ref="B2:D2"/>
    <mergeCell ref="C3:J3"/>
    <mergeCell ref="L3:S3"/>
    <mergeCell ref="C4:J4"/>
    <mergeCell ref="L4:M4"/>
    <mergeCell ref="N4:O4"/>
    <mergeCell ref="P4:S4"/>
    <mergeCell ref="C49:C50"/>
    <mergeCell ref="C30:C31"/>
    <mergeCell ref="C32:C33"/>
    <mergeCell ref="C34:C35"/>
    <mergeCell ref="C36:C37"/>
    <mergeCell ref="C38:C39"/>
    <mergeCell ref="C40:C48"/>
    <mergeCell ref="C13:C15"/>
    <mergeCell ref="C7:C8"/>
    <mergeCell ref="C9:C10"/>
    <mergeCell ref="C28:C29"/>
    <mergeCell ref="C25:C27"/>
    <mergeCell ref="C19:C21"/>
    <mergeCell ref="C22:C24"/>
    <mergeCell ref="C124:C125"/>
    <mergeCell ref="C126:C128"/>
    <mergeCell ref="C129:C130"/>
    <mergeCell ref="C113:C115"/>
    <mergeCell ref="C116:C117"/>
    <mergeCell ref="C118:C119"/>
    <mergeCell ref="C120:C121"/>
    <mergeCell ref="C122:C123"/>
    <mergeCell ref="C76:C79"/>
    <mergeCell ref="C81:C84"/>
    <mergeCell ref="C85:C87"/>
    <mergeCell ref="C88:C89"/>
    <mergeCell ref="C90:C111"/>
    <mergeCell ref="C52:C54"/>
    <mergeCell ref="C55:C59"/>
    <mergeCell ref="C60:C64"/>
    <mergeCell ref="C65:C68"/>
    <mergeCell ref="C69:C74"/>
    <mergeCell ref="C131:C133"/>
    <mergeCell ref="C134:C137"/>
    <mergeCell ref="C138:C148"/>
    <mergeCell ref="C174:C177"/>
    <mergeCell ref="C178:C188"/>
    <mergeCell ref="C189:C190"/>
    <mergeCell ref="C191:C192"/>
    <mergeCell ref="C193:C194"/>
    <mergeCell ref="C149:C151"/>
    <mergeCell ref="C152:C154"/>
    <mergeCell ref="C155:C157"/>
    <mergeCell ref="C158:C161"/>
    <mergeCell ref="C162:C173"/>
  </mergeCells>
  <phoneticPr fontId="30" type="noConversion"/>
  <dataValidations count="7">
    <dataValidation allowBlank="1" showInputMessage="1" showErrorMessage="1" promptTitle="标准差判断" prompt="一般应小于期望值的40%，若超出，则需要重新估算。" sqref="C6"/>
    <dataValidation allowBlank="1" showInputMessage="1" showErrorMessage="1" prompt="功能需求项内容=功能需求编号+功能需求内容描述_x000a__x000a_非功能需求项=非功能需求属性+内容描述" sqref="D53:D60 C7:C12 D7:D50 E7:E194"/>
    <dataValidation type="list" allowBlank="1" showInputMessage="1" showErrorMessage="1" prompt="功能需求项内容=功能需求编号+功能需求内容描述_x000a__x000a_非功能需求项=非功能需求属性+内容描述" sqref="F7:F73">
      <formula1>"软件业务,3D建模,U3D,Bug修复,其他"</formula1>
    </dataValidation>
    <dataValidation type="list" allowBlank="1" showInputMessage="1" showErrorMessage="1" sqref="H7:H73">
      <formula1>"有,无"</formula1>
    </dataValidation>
    <dataValidation type="list" allowBlank="1" showInputMessage="1" showErrorMessage="1" sqref="I7:I73">
      <formula1>"0,10,20,30,40,50,60,70,80,90,100"</formula1>
    </dataValidation>
    <dataValidation type="list" allowBlank="1" showInputMessage="1" showErrorMessage="1" sqref="J7:J73">
      <formula1>"高,中,低"</formula1>
    </dataValidation>
    <dataValidation type="list" allowBlank="1" showInputMessage="1" showErrorMessage="1" sqref="T7:T194">
      <formula1>"Y,N"</formula1>
    </dataValidation>
  </dataValidations>
  <pageMargins left="0.75" right="0.75" top="1" bottom="1" header="0.5" footer="0.5"/>
  <pageSetup paperSize="9" orientation="landscape" r:id="rId1"/>
  <headerFooter alignWithMargins="0">
    <oddHeader>&amp;L样式编号：WW-SW-PP-TM-01&amp;C&lt;请键入项目名称&gt;项目估算表&amp;R版本：&lt;请键入版本号&gt;</oddHeader>
    <oddFooter>&amp;L&amp;G&amp;R&amp;"黑体,常规"第&amp;P页 共&amp;N页</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5"/>
  <sheetViews>
    <sheetView showGridLines="0" tabSelected="1" workbookViewId="0">
      <selection activeCell="E11" sqref="E11"/>
    </sheetView>
  </sheetViews>
  <sheetFormatPr defaultColWidth="9.140625" defaultRowHeight="12" x14ac:dyDescent="0.15"/>
  <cols>
    <col min="1" max="1" width="3" style="10" customWidth="1"/>
    <col min="2" max="2" width="14.85546875" style="10" customWidth="1"/>
    <col min="3" max="7" width="12.140625" style="10" customWidth="1"/>
    <col min="8" max="8" width="11.7109375" style="11" customWidth="1"/>
    <col min="9" max="9" width="14.7109375" style="10" customWidth="1"/>
    <col min="10" max="10" width="9.140625" style="10"/>
    <col min="11" max="11" width="21.28515625" style="10" customWidth="1"/>
    <col min="12" max="16384" width="9.140625" style="10"/>
  </cols>
  <sheetData>
    <row r="1" spans="2:11" ht="21" customHeight="1" x14ac:dyDescent="0.15">
      <c r="B1" s="236" t="s">
        <v>163</v>
      </c>
      <c r="C1" s="236"/>
    </row>
    <row r="2" spans="2:11" ht="81" customHeight="1" x14ac:dyDescent="0.15">
      <c r="B2" s="237" t="s">
        <v>164</v>
      </c>
      <c r="C2" s="238"/>
      <c r="D2" s="238"/>
      <c r="E2" s="238"/>
      <c r="F2" s="238"/>
      <c r="G2" s="238"/>
      <c r="H2" s="13"/>
    </row>
    <row r="3" spans="2:11" ht="33" customHeight="1" x14ac:dyDescent="0.15">
      <c r="B3" s="18" t="s">
        <v>165</v>
      </c>
      <c r="C3" s="19"/>
      <c r="D3" s="18" t="s">
        <v>166</v>
      </c>
      <c r="E3" s="19"/>
      <c r="F3" s="18" t="s">
        <v>167</v>
      </c>
      <c r="G3" s="133" t="s">
        <v>416</v>
      </c>
      <c r="H3" s="20"/>
      <c r="I3" s="20"/>
    </row>
    <row r="4" spans="2:11" ht="30.75" customHeight="1" x14ac:dyDescent="0.15">
      <c r="B4" s="18" t="s">
        <v>168</v>
      </c>
      <c r="C4" s="21">
        <v>43189</v>
      </c>
      <c r="D4" s="18" t="s">
        <v>169</v>
      </c>
      <c r="E4" s="22">
        <f>SUMIF(预算估算表!$E7:$E273,"迭代一",预算估算表!$U7:$U273)</f>
        <v>122.08333333333334</v>
      </c>
      <c r="F4" s="18" t="s">
        <v>170</v>
      </c>
      <c r="G4" s="22">
        <f>SUMIF(预算估算表!$E7:$E273,"迭代二",预算估算表!$U7:$U273)</f>
        <v>126.95000000000002</v>
      </c>
      <c r="H4" s="18" t="s">
        <v>171</v>
      </c>
      <c r="I4" s="22">
        <f>SUMIF(预算估算表!$E7:$E273,"迭代三",预算估算表!$U7:$U273)</f>
        <v>43.166666666666664</v>
      </c>
      <c r="J4" s="18" t="s">
        <v>172</v>
      </c>
      <c r="K4" s="22">
        <f>SUMIF(预算估算表!$E7:$E273,"迭代四",预算估算表!$U7:$U273)</f>
        <v>73.833333333333343</v>
      </c>
    </row>
    <row r="5" spans="2:11" ht="32.25" customHeight="1" x14ac:dyDescent="0.15">
      <c r="B5" s="18" t="s">
        <v>173</v>
      </c>
      <c r="C5" s="21">
        <v>43369</v>
      </c>
      <c r="D5" s="23" t="s">
        <v>174</v>
      </c>
      <c r="E5" s="24">
        <f>预算估算表!C5</f>
        <v>366.0333333333333</v>
      </c>
      <c r="F5" s="12"/>
      <c r="G5" s="23" t="s">
        <v>175</v>
      </c>
      <c r="H5" s="239" t="s">
        <v>176</v>
      </c>
      <c r="I5" s="239"/>
    </row>
    <row r="6" spans="2:11" ht="35.1" customHeight="1" x14ac:dyDescent="0.15">
      <c r="B6" s="18" t="s">
        <v>177</v>
      </c>
      <c r="C6" s="25">
        <f>预算估算表!C5/((C17*SUM(E17:F17))+C20*SUM(E20:F20)+C23*SUM(E23:F23)+C26*SUM(E26:F26))</f>
        <v>628.05994051704408</v>
      </c>
      <c r="D6" s="18" t="s">
        <v>178</v>
      </c>
      <c r="E6" s="25">
        <f>IF(C6=0,"-",C6/21.75)</f>
        <v>28.876319104231911</v>
      </c>
      <c r="F6" s="18" t="s">
        <v>179</v>
      </c>
      <c r="G6" s="26">
        <v>0.83</v>
      </c>
      <c r="H6" s="240">
        <v>0.75</v>
      </c>
      <c r="I6" s="240"/>
    </row>
    <row r="7" spans="2:11" ht="33" customHeight="1" x14ac:dyDescent="0.15">
      <c r="B7" s="18" t="s">
        <v>180</v>
      </c>
      <c r="C7" s="25">
        <f>C11*G7</f>
        <v>60.535897881160885</v>
      </c>
      <c r="D7" s="18" t="s">
        <v>178</v>
      </c>
      <c r="E7" s="25">
        <f>IF(C7=0,"-",C7/21.75)</f>
        <v>2.783259672697052</v>
      </c>
      <c r="F7" s="18" t="s">
        <v>181</v>
      </c>
      <c r="G7" s="26">
        <v>0.08</v>
      </c>
      <c r="H7" s="240">
        <v>0.1</v>
      </c>
      <c r="I7" s="240"/>
    </row>
    <row r="8" spans="2:11" ht="36" customHeight="1" x14ac:dyDescent="0.15">
      <c r="B8" s="18" t="s">
        <v>182</v>
      </c>
      <c r="C8" s="25">
        <f>C11*G8</f>
        <v>22.700961705435329</v>
      </c>
      <c r="D8" s="18" t="s">
        <v>178</v>
      </c>
      <c r="E8" s="25">
        <f>IF(C8=0,"-",C8/21.75)</f>
        <v>1.0437223772613944</v>
      </c>
      <c r="F8" s="18" t="s">
        <v>183</v>
      </c>
      <c r="G8" s="26">
        <v>0.03</v>
      </c>
      <c r="H8" s="240">
        <v>0.05</v>
      </c>
      <c r="I8" s="240"/>
    </row>
    <row r="9" spans="2:11" ht="35.1" customHeight="1" x14ac:dyDescent="0.15">
      <c r="B9" s="18" t="s">
        <v>184</v>
      </c>
      <c r="C9" s="25">
        <f>C11*G9</f>
        <v>22.700961705435329</v>
      </c>
      <c r="D9" s="18" t="s">
        <v>178</v>
      </c>
      <c r="E9" s="25">
        <f>IF(C9=0,"-",C9/21.75)</f>
        <v>1.0437223772613944</v>
      </c>
      <c r="F9" s="18" t="s">
        <v>185</v>
      </c>
      <c r="G9" s="26">
        <v>0.03</v>
      </c>
      <c r="H9" s="240">
        <v>0.05</v>
      </c>
      <c r="I9" s="240"/>
    </row>
    <row r="10" spans="2:11" ht="33" customHeight="1" x14ac:dyDescent="0.15">
      <c r="B10" s="18" t="s">
        <v>186</v>
      </c>
      <c r="C10" s="25">
        <f>C11*G10</f>
        <v>22.700961705435351</v>
      </c>
      <c r="D10" s="18" t="s">
        <v>178</v>
      </c>
      <c r="E10" s="25">
        <f>IF(C10=0,"-",C10/21.75)</f>
        <v>1.0437223772613955</v>
      </c>
      <c r="F10" s="18" t="s">
        <v>187</v>
      </c>
      <c r="G10" s="27">
        <f>1-SUM(G6:G9)</f>
        <v>3.0000000000000027E-2</v>
      </c>
      <c r="H10" s="240">
        <v>0.05</v>
      </c>
      <c r="I10" s="240"/>
    </row>
    <row r="11" spans="2:11" ht="32.1" customHeight="1" x14ac:dyDescent="0.15">
      <c r="B11" s="18" t="s">
        <v>188</v>
      </c>
      <c r="C11" s="25">
        <f>C6/G6</f>
        <v>756.69872351451102</v>
      </c>
      <c r="D11" s="18" t="s">
        <v>178</v>
      </c>
      <c r="E11" s="25">
        <f>IF(C11=0,"-",(C11/21.75))</f>
        <v>34.790745908713149</v>
      </c>
      <c r="G11" s="28"/>
      <c r="H11" s="10"/>
    </row>
    <row r="12" spans="2:11" s="17" customFormat="1" ht="21" customHeight="1" x14ac:dyDescent="0.15">
      <c r="B12" s="241" t="s">
        <v>189</v>
      </c>
      <c r="C12" s="241"/>
      <c r="H12" s="29"/>
    </row>
    <row r="13" spans="2:11" s="17" customFormat="1" ht="33.950000000000003" customHeight="1" x14ac:dyDescent="0.15">
      <c r="B13" s="242" t="s">
        <v>190</v>
      </c>
      <c r="C13" s="242"/>
      <c r="D13" s="242"/>
      <c r="E13" s="242"/>
      <c r="F13" s="242"/>
      <c r="H13" s="29"/>
    </row>
    <row r="14" spans="2:11" ht="21" customHeight="1" x14ac:dyDescent="0.15">
      <c r="B14" s="239" t="s">
        <v>191</v>
      </c>
      <c r="C14" s="239"/>
      <c r="D14" s="239"/>
      <c r="E14" s="239"/>
      <c r="F14" s="239"/>
      <c r="G14" s="239"/>
      <c r="H14" s="239"/>
    </row>
    <row r="15" spans="2:11" ht="18.95" customHeight="1" x14ac:dyDescent="0.15">
      <c r="B15" s="18" t="s">
        <v>192</v>
      </c>
      <c r="C15" s="30" t="s">
        <v>193</v>
      </c>
      <c r="D15" s="31" t="s">
        <v>194</v>
      </c>
      <c r="E15" s="31" t="s">
        <v>195</v>
      </c>
      <c r="F15" s="31" t="s">
        <v>196</v>
      </c>
      <c r="G15" s="30" t="s">
        <v>197</v>
      </c>
      <c r="H15" s="30" t="s">
        <v>198</v>
      </c>
    </row>
    <row r="16" spans="2:11" ht="18.95" customHeight="1" x14ac:dyDescent="0.15">
      <c r="B16" s="32">
        <f>C11*B17</f>
        <v>22.700961705435329</v>
      </c>
      <c r="C16" s="33">
        <f>C11*C17</f>
        <v>249.71057875978866</v>
      </c>
      <c r="D16" s="32">
        <f>C16*D17</f>
        <v>14.982634725587319</v>
      </c>
      <c r="E16" s="32">
        <f>C16*E17</f>
        <v>24.971057875978868</v>
      </c>
      <c r="F16" s="32">
        <f>C16*F17</f>
        <v>129.84950095509012</v>
      </c>
      <c r="G16" s="33">
        <f>C16*G17</f>
        <v>79.907385203132364</v>
      </c>
      <c r="H16" s="34">
        <f>C11*H17</f>
        <v>22.700961705435351</v>
      </c>
    </row>
    <row r="17" spans="2:9" ht="15" customHeight="1" x14ac:dyDescent="0.15">
      <c r="B17" s="246">
        <v>0.03</v>
      </c>
      <c r="C17" s="36">
        <v>0.33</v>
      </c>
      <c r="D17" s="36">
        <v>0.06</v>
      </c>
      <c r="E17" s="36">
        <v>0.1</v>
      </c>
      <c r="F17" s="36">
        <v>0.52</v>
      </c>
      <c r="G17" s="37">
        <f>1-SUM(D17:F17)</f>
        <v>0.31999999999999995</v>
      </c>
      <c r="H17" s="247">
        <f>1-SUM(B17,C17,C20,C23,C26)</f>
        <v>3.0000000000000027E-2</v>
      </c>
    </row>
    <row r="18" spans="2:9" ht="18.95" customHeight="1" x14ac:dyDescent="0.15">
      <c r="B18" s="246"/>
      <c r="C18" s="31" t="s">
        <v>199</v>
      </c>
      <c r="D18" s="31" t="s">
        <v>200</v>
      </c>
      <c r="E18" s="31" t="s">
        <v>201</v>
      </c>
      <c r="F18" s="31" t="s">
        <v>202</v>
      </c>
      <c r="G18" s="31" t="s">
        <v>203</v>
      </c>
      <c r="H18" s="247"/>
    </row>
    <row r="19" spans="2:9" ht="18.95" customHeight="1" x14ac:dyDescent="0.15">
      <c r="B19" s="246"/>
      <c r="C19" s="32">
        <f>C11*C20</f>
        <v>264.84455323007882</v>
      </c>
      <c r="D19" s="32">
        <f>C19*D20</f>
        <v>15.890673193804728</v>
      </c>
      <c r="E19" s="32">
        <f>C19*E20</f>
        <v>26.484455323007882</v>
      </c>
      <c r="F19" s="32">
        <f>C19*F20</f>
        <v>137.71916767964098</v>
      </c>
      <c r="G19" s="32">
        <f>C19*G20</f>
        <v>84.750257033625203</v>
      </c>
      <c r="H19" s="247"/>
    </row>
    <row r="20" spans="2:9" ht="18" customHeight="1" x14ac:dyDescent="0.15">
      <c r="B20" s="246"/>
      <c r="C20" s="35">
        <v>0.35</v>
      </c>
      <c r="D20" s="36">
        <v>0.06</v>
      </c>
      <c r="E20" s="36">
        <v>0.1</v>
      </c>
      <c r="F20" s="36">
        <v>0.52</v>
      </c>
      <c r="G20" s="37">
        <f>1-SUM(D20:F20)</f>
        <v>0.31999999999999995</v>
      </c>
      <c r="H20" s="247"/>
    </row>
    <row r="21" spans="2:9" ht="18.95" customHeight="1" x14ac:dyDescent="0.15">
      <c r="B21" s="246"/>
      <c r="C21" s="31" t="s">
        <v>204</v>
      </c>
      <c r="D21" s="31" t="s">
        <v>205</v>
      </c>
      <c r="E21" s="31" t="s">
        <v>206</v>
      </c>
      <c r="F21" s="31" t="s">
        <v>207</v>
      </c>
      <c r="G21" s="31" t="s">
        <v>208</v>
      </c>
      <c r="H21" s="247"/>
    </row>
    <row r="22" spans="2:9" customFormat="1" ht="18.95" customHeight="1" x14ac:dyDescent="0.15">
      <c r="B22" s="246"/>
      <c r="C22" s="32">
        <f>C11*C23</f>
        <v>75.669872351451104</v>
      </c>
      <c r="D22" s="32">
        <f>C22*D23</f>
        <v>4.5401923410870664</v>
      </c>
      <c r="E22" s="32">
        <f>C22*E23</f>
        <v>7.5669872351451106</v>
      </c>
      <c r="F22" s="32">
        <f>C22*F23</f>
        <v>39.348333622754573</v>
      </c>
      <c r="G22" s="32">
        <f>C22*G23</f>
        <v>24.21435915246435</v>
      </c>
      <c r="H22" s="247"/>
    </row>
    <row r="23" spans="2:9" ht="17.100000000000001" customHeight="1" x14ac:dyDescent="0.15">
      <c r="B23" s="246"/>
      <c r="C23" s="36">
        <v>0.1</v>
      </c>
      <c r="D23" s="36">
        <v>0.06</v>
      </c>
      <c r="E23" s="36">
        <v>0.1</v>
      </c>
      <c r="F23" s="36">
        <v>0.52</v>
      </c>
      <c r="G23" s="37">
        <f>1-SUM(D23:F23)</f>
        <v>0.31999999999999995</v>
      </c>
      <c r="H23" s="247"/>
    </row>
    <row r="24" spans="2:9" ht="17.100000000000001" customHeight="1" x14ac:dyDescent="0.15">
      <c r="B24" s="246"/>
      <c r="C24" s="31" t="s">
        <v>209</v>
      </c>
      <c r="D24" s="31" t="s">
        <v>210</v>
      </c>
      <c r="E24" s="31" t="s">
        <v>211</v>
      </c>
      <c r="F24" s="31" t="s">
        <v>212</v>
      </c>
      <c r="G24" s="31" t="s">
        <v>213</v>
      </c>
      <c r="H24" s="247"/>
    </row>
    <row r="25" spans="2:9" ht="17.100000000000001" customHeight="1" x14ac:dyDescent="0.15">
      <c r="B25" s="246"/>
      <c r="C25" s="32">
        <f>C11*C26</f>
        <v>121.07179576232177</v>
      </c>
      <c r="D25" s="32">
        <f>C25*D26</f>
        <v>7.2643077457393055</v>
      </c>
      <c r="E25" s="32">
        <f>C25*E26</f>
        <v>12.107179576232177</v>
      </c>
      <c r="F25" s="32">
        <f>C25*F26</f>
        <v>62.957333796407326</v>
      </c>
      <c r="G25" s="32">
        <f>C25*G26</f>
        <v>38.742974643942958</v>
      </c>
      <c r="H25" s="247"/>
    </row>
    <row r="26" spans="2:9" ht="17.100000000000001" customHeight="1" x14ac:dyDescent="0.15">
      <c r="B26" s="246"/>
      <c r="C26" s="36">
        <v>0.16</v>
      </c>
      <c r="D26" s="36">
        <v>0.06</v>
      </c>
      <c r="E26" s="36">
        <v>0.1</v>
      </c>
      <c r="F26" s="36">
        <v>0.52</v>
      </c>
      <c r="G26" s="37">
        <f>1-SUM(D26:F26)</f>
        <v>0.31999999999999995</v>
      </c>
      <c r="H26" s="247"/>
    </row>
    <row r="27" spans="2:9" ht="27" customHeight="1" x14ac:dyDescent="0.15">
      <c r="B27" s="241" t="s">
        <v>214</v>
      </c>
      <c r="C27" s="241"/>
      <c r="D27" s="38"/>
      <c r="E27" s="38"/>
      <c r="F27" s="38"/>
      <c r="G27" s="38"/>
      <c r="H27" s="38"/>
      <c r="I27" s="38"/>
    </row>
    <row r="28" spans="2:9" ht="27" customHeight="1" x14ac:dyDescent="0.15">
      <c r="B28" s="18" t="s">
        <v>215</v>
      </c>
      <c r="C28" s="39">
        <f>SUM(C30:C51)</f>
        <v>628.0599405170442</v>
      </c>
      <c r="D28" s="39">
        <f>SUM(D30:D51)</f>
        <v>57.6</v>
      </c>
      <c r="E28" s="39">
        <f>SUM(E30:E51)</f>
        <v>191.35324510735782</v>
      </c>
      <c r="F28" s="39">
        <f>SUM(F30:F51)</f>
        <v>263.93551049290738</v>
      </c>
      <c r="G28" s="40"/>
      <c r="H28" s="40"/>
      <c r="I28" s="40"/>
    </row>
    <row r="29" spans="2:9" ht="36.6" customHeight="1" x14ac:dyDescent="0.15">
      <c r="B29" s="41" t="s">
        <v>216</v>
      </c>
      <c r="C29" s="18" t="s">
        <v>217</v>
      </c>
      <c r="D29" s="18" t="s">
        <v>218</v>
      </c>
      <c r="E29" s="18" t="s">
        <v>219</v>
      </c>
      <c r="F29" s="18" t="s">
        <v>220</v>
      </c>
      <c r="G29" s="18" t="s">
        <v>221</v>
      </c>
      <c r="H29" s="18" t="s">
        <v>222</v>
      </c>
      <c r="I29" s="18" t="s">
        <v>114</v>
      </c>
    </row>
    <row r="30" spans="2:9" s="17" customFormat="1" ht="27" customHeight="1" x14ac:dyDescent="0.15">
      <c r="B30" s="18" t="s">
        <v>192</v>
      </c>
      <c r="C30" s="39">
        <f>IF(C6=0,"-",C6*B17)</f>
        <v>18.841798215511322</v>
      </c>
      <c r="D30" s="39">
        <v>1.6</v>
      </c>
      <c r="E30" s="39">
        <f t="shared" ref="E30:E35" si="0">IF(ISBLANK(D30),"-",C30*(1/(1-$G$10))/D30)</f>
        <v>12.140333901746986</v>
      </c>
      <c r="F30" s="39">
        <f>E30*30/21.75</f>
        <v>16.745288140340669</v>
      </c>
      <c r="G30" s="42">
        <v>43189</v>
      </c>
      <c r="H30" s="43">
        <f>IF(INT(E30)-E30,WORKDAY(G30,E30,'附录-节假日'!$A$2:$A$35),WORKDAY(G30,E30-1,'附录-节假日'!$A$2:$A$35))</f>
        <v>43209</v>
      </c>
      <c r="I30" s="46"/>
    </row>
    <row r="31" spans="2:9" s="17" customFormat="1" ht="27" customHeight="1" x14ac:dyDescent="0.15">
      <c r="B31" s="243" t="s">
        <v>116</v>
      </c>
      <c r="C31" s="244"/>
      <c r="D31" s="244"/>
      <c r="E31" s="244"/>
      <c r="F31" s="245"/>
      <c r="G31" s="43">
        <f>MIN(G32:G35)</f>
        <v>43210</v>
      </c>
      <c r="H31" s="43">
        <f>MAX(H32:H35)</f>
        <v>43257</v>
      </c>
      <c r="I31" s="46"/>
    </row>
    <row r="32" spans="2:9" s="17" customFormat="1" ht="27" customHeight="1" x14ac:dyDescent="0.15">
      <c r="B32" s="18" t="s">
        <v>194</v>
      </c>
      <c r="C32" s="39">
        <f>C6*C17*D17</f>
        <v>12.435586822237473</v>
      </c>
      <c r="D32" s="39">
        <v>4</v>
      </c>
      <c r="E32" s="39">
        <f t="shared" si="0"/>
        <v>3.2050481500612049</v>
      </c>
      <c r="F32" s="39">
        <f t="shared" ref="F32:F37" si="1">E32*30/21.75</f>
        <v>4.4207560690499381</v>
      </c>
      <c r="G32" s="44">
        <v>43210</v>
      </c>
      <c r="H32" s="43">
        <f>IF(INT(E32)-E32,WORKDAY(G32,E32,'附录-节假日'!$A$2:$A$35),WORKDAY(G32,E32-1,'附录-节假日'!$A$2:$A$35))</f>
        <v>43215</v>
      </c>
      <c r="I32" s="46"/>
    </row>
    <row r="33" spans="1:9" s="17" customFormat="1" ht="27" customHeight="1" x14ac:dyDescent="0.15">
      <c r="B33" s="18" t="s">
        <v>195</v>
      </c>
      <c r="C33" s="39">
        <f>C6*C17*E17</f>
        <v>20.725978037062458</v>
      </c>
      <c r="D33" s="39">
        <v>3</v>
      </c>
      <c r="E33" s="39">
        <f t="shared" si="0"/>
        <v>7.1223292223582328</v>
      </c>
      <c r="F33" s="39">
        <f t="shared" si="1"/>
        <v>9.8239023756665276</v>
      </c>
      <c r="G33" s="44">
        <v>43215</v>
      </c>
      <c r="H33" s="43">
        <f>IF(INT(E33)-E33,WORKDAY(G33,E33,'附录-节假日'!$A$2:$A$35),WORKDAY(G33,E33-1,'附录-节假日'!$A$2:$A$35))</f>
        <v>43228</v>
      </c>
      <c r="I33" s="46"/>
    </row>
    <row r="34" spans="1:9" s="17" customFormat="1" ht="27" customHeight="1" x14ac:dyDescent="0.15">
      <c r="B34" s="18" t="s">
        <v>196</v>
      </c>
      <c r="C34" s="39">
        <f>C6*C17*F17</f>
        <v>107.77508579272477</v>
      </c>
      <c r="D34" s="39">
        <v>6</v>
      </c>
      <c r="E34" s="39">
        <f t="shared" si="0"/>
        <v>18.518055978131404</v>
      </c>
      <c r="F34" s="39">
        <f t="shared" si="1"/>
        <v>25.542146176732967</v>
      </c>
      <c r="G34" s="44">
        <v>43215</v>
      </c>
      <c r="H34" s="43">
        <f>IF(INT(E34)-E34,WORKDAY(G34,E34,'附录-节假日'!$A$2:$A$35),WORKDAY(G34,E34-1,'附录-节假日'!$A$2:$A$35))</f>
        <v>43243</v>
      </c>
      <c r="I34" s="46"/>
    </row>
    <row r="35" spans="1:9" s="17" customFormat="1" ht="27" customHeight="1" x14ac:dyDescent="0.15">
      <c r="B35" s="18" t="s">
        <v>197</v>
      </c>
      <c r="C35" s="39">
        <f>C6*C17*G17</f>
        <v>66.323129718599844</v>
      </c>
      <c r="D35" s="39">
        <v>4</v>
      </c>
      <c r="E35" s="39">
        <f t="shared" si="0"/>
        <v>17.093590133659756</v>
      </c>
      <c r="F35" s="39">
        <f t="shared" si="1"/>
        <v>23.577365701599664</v>
      </c>
      <c r="G35" s="44">
        <v>43234</v>
      </c>
      <c r="H35" s="43">
        <f>IF(INT(E35)-E35,WORKDAY(G35,E35,'附录-节假日'!$A$2:$A$35),WORKDAY(G35,E35-1,'附录-节假日'!$A$2:$A$35))</f>
        <v>43257</v>
      </c>
      <c r="I35" s="46"/>
    </row>
    <row r="36" spans="1:9" s="17" customFormat="1" ht="27" customHeight="1" x14ac:dyDescent="0.15">
      <c r="B36" s="243" t="s">
        <v>117</v>
      </c>
      <c r="C36" s="244"/>
      <c r="D36" s="244"/>
      <c r="E36" s="244"/>
      <c r="F36" s="245"/>
      <c r="G36" s="43">
        <f>MIN(G37:G40)</f>
        <v>43210</v>
      </c>
      <c r="H36" s="43">
        <f>MAX(H37:H40)</f>
        <v>43287</v>
      </c>
      <c r="I36" s="46"/>
    </row>
    <row r="37" spans="1:9" s="17" customFormat="1" ht="27" customHeight="1" x14ac:dyDescent="0.15">
      <c r="B37" s="18" t="s">
        <v>200</v>
      </c>
      <c r="C37" s="39">
        <f>C6*C20*D20</f>
        <v>13.189258750857926</v>
      </c>
      <c r="D37" s="39">
        <v>5</v>
      </c>
      <c r="E37" s="39">
        <f t="shared" ref="E37:E45" si="2">IF(ISBLANK(D37),"-",C37*(1/(1-$G$10))/D37)</f>
        <v>2.7194347939913253</v>
      </c>
      <c r="F37" s="39">
        <f t="shared" si="1"/>
        <v>3.7509445434363107</v>
      </c>
      <c r="G37" s="44">
        <v>43210</v>
      </c>
      <c r="H37" s="43">
        <f>IF(INT(E37)-E37,WORKDAY(G37,E37,'附录-节假日'!$A$2:$A$35),WORKDAY(G37,E37-1,'附录-节假日'!$A$2:$A$35))</f>
        <v>43214</v>
      </c>
      <c r="I37" s="46"/>
    </row>
    <row r="38" spans="1:9" s="17" customFormat="1" ht="27" customHeight="1" x14ac:dyDescent="0.15">
      <c r="B38" s="18" t="s">
        <v>201</v>
      </c>
      <c r="C38" s="39">
        <f>C6*C20*E20</f>
        <v>21.982097918096542</v>
      </c>
      <c r="D38" s="39">
        <v>3</v>
      </c>
      <c r="E38" s="39">
        <f t="shared" si="2"/>
        <v>7.5539855388647927</v>
      </c>
      <c r="F38" s="39">
        <f t="shared" ref="F38:F45" si="3">E38*30/21.75</f>
        <v>10.419290398434196</v>
      </c>
      <c r="G38" s="44">
        <v>43214</v>
      </c>
      <c r="H38" s="43">
        <f>IF(INT(E38)-E38,WORKDAY(G38,E38,'附录-节假日'!$A$2:$A$35),WORKDAY(G38,E38-1,'附录-节假日'!$A$2:$A$35))</f>
        <v>43227</v>
      </c>
      <c r="I38" s="46"/>
    </row>
    <row r="39" spans="1:9" s="17" customFormat="1" ht="27" customHeight="1" x14ac:dyDescent="0.15">
      <c r="B39" s="18" t="s">
        <v>202</v>
      </c>
      <c r="C39" s="39">
        <f>C6*C20*F20</f>
        <v>114.30690917410202</v>
      </c>
      <c r="D39" s="39">
        <v>4</v>
      </c>
      <c r="E39" s="39">
        <f t="shared" si="2"/>
        <v>29.460543601572688</v>
      </c>
      <c r="F39" s="39">
        <f t="shared" si="3"/>
        <v>40.635232553893367</v>
      </c>
      <c r="G39" s="44">
        <v>43217</v>
      </c>
      <c r="H39" s="43">
        <f>IF(INT(E39)-E39,WORKDAY(G39,E39,'附录-节假日'!$A$2:$A$35),WORKDAY(G39,E39-1,'附录-节假日'!$A$2:$A$35))</f>
        <v>43262</v>
      </c>
      <c r="I39" s="46"/>
    </row>
    <row r="40" spans="1:9" s="17" customFormat="1" ht="27" customHeight="1" x14ac:dyDescent="0.15">
      <c r="B40" s="18" t="s">
        <v>203</v>
      </c>
      <c r="C40" s="39">
        <f>C6*C20*G20</f>
        <v>70.342713337908918</v>
      </c>
      <c r="D40" s="39">
        <v>3</v>
      </c>
      <c r="E40" s="39">
        <f t="shared" si="2"/>
        <v>24.172753724367329</v>
      </c>
      <c r="F40" s="39">
        <f t="shared" si="3"/>
        <v>33.341729274989419</v>
      </c>
      <c r="G40" s="44">
        <v>43252</v>
      </c>
      <c r="H40" s="43">
        <f>IF(INT(E40)-E40,WORKDAY(G40,E40,'附录-节假日'!$A$2:$A$35),WORKDAY(G40,E40-1,'附录-节假日'!$A$2:$A$35))</f>
        <v>43287</v>
      </c>
      <c r="I40" s="46"/>
    </row>
    <row r="41" spans="1:9" s="17" customFormat="1" ht="27" customHeight="1" x14ac:dyDescent="0.15">
      <c r="B41" s="243" t="s">
        <v>118</v>
      </c>
      <c r="C41" s="244"/>
      <c r="D41" s="244"/>
      <c r="E41" s="244"/>
      <c r="F41" s="245"/>
      <c r="G41" s="43">
        <f>MIN(G42:G45)</f>
        <v>43280</v>
      </c>
      <c r="H41" s="43">
        <f>MAX(H42:H45)</f>
        <v>43320</v>
      </c>
      <c r="I41" s="46"/>
    </row>
    <row r="42" spans="1:9" s="17" customFormat="1" ht="27" customHeight="1" x14ac:dyDescent="0.15">
      <c r="A42" s="17">
        <v>4</v>
      </c>
      <c r="B42" s="18" t="s">
        <v>205</v>
      </c>
      <c r="C42" s="39">
        <f>C6*C23*D23</f>
        <v>3.7683596431022646</v>
      </c>
      <c r="D42" s="39">
        <v>2</v>
      </c>
      <c r="E42" s="39">
        <f t="shared" si="2"/>
        <v>1.9424534242795179</v>
      </c>
      <c r="F42" s="39">
        <f t="shared" si="3"/>
        <v>2.6792461024545076</v>
      </c>
      <c r="G42" s="44">
        <v>43280</v>
      </c>
      <c r="H42" s="43">
        <f>IF(INT(E42)-E42,WORKDAY(G42,E42,'附录-节假日'!$A$2:$A$35),WORKDAY(G42,E42-1,'附录-节假日'!$A$2:$A$35))</f>
        <v>43283</v>
      </c>
      <c r="I42" s="46"/>
    </row>
    <row r="43" spans="1:9" s="17" customFormat="1" ht="27" customHeight="1" x14ac:dyDescent="0.15">
      <c r="B43" s="18" t="s">
        <v>206</v>
      </c>
      <c r="C43" s="39">
        <f>C6*C23*E23</f>
        <v>6.2805994051704417</v>
      </c>
      <c r="D43" s="39">
        <v>2</v>
      </c>
      <c r="E43" s="39">
        <f t="shared" si="2"/>
        <v>3.237422373799197</v>
      </c>
      <c r="F43" s="39">
        <f t="shared" si="3"/>
        <v>4.4654101707575133</v>
      </c>
      <c r="G43" s="44">
        <v>43284</v>
      </c>
      <c r="H43" s="43">
        <f>IF(INT(E43)-E43,WORKDAY(G43,E43,'附录-节假日'!$A$2:$A$35),WORKDAY(G43,E43-1,'附录-节假日'!$A$2:$A$35))</f>
        <v>43287</v>
      </c>
      <c r="I43" s="46"/>
    </row>
    <row r="44" spans="1:9" s="17" customFormat="1" ht="27" customHeight="1" x14ac:dyDescent="0.15">
      <c r="B44" s="18" t="s">
        <v>207</v>
      </c>
      <c r="C44" s="39">
        <f>C6*C23*F23</f>
        <v>32.659116906886297</v>
      </c>
      <c r="D44" s="39">
        <v>2</v>
      </c>
      <c r="E44" s="39">
        <f t="shared" si="2"/>
        <v>16.834596343755823</v>
      </c>
      <c r="F44" s="39">
        <f t="shared" si="3"/>
        <v>23.220132887939066</v>
      </c>
      <c r="G44" s="44">
        <v>43284</v>
      </c>
      <c r="H44" s="43">
        <f>IF(INT(E44)-E44,WORKDAY(G44,E44,'附录-节假日'!$A$2:$A$35),WORKDAY(G44,E44-1,'附录-节假日'!$A$2:$A$35))</f>
        <v>43306</v>
      </c>
      <c r="I44" s="46"/>
    </row>
    <row r="45" spans="1:9" s="17" customFormat="1" ht="27" customHeight="1" x14ac:dyDescent="0.15">
      <c r="B45" s="18" t="s">
        <v>208</v>
      </c>
      <c r="C45" s="39">
        <f>C6*C23*G23</f>
        <v>20.097918096545406</v>
      </c>
      <c r="D45" s="39">
        <v>2</v>
      </c>
      <c r="E45" s="39">
        <f t="shared" si="2"/>
        <v>10.359751596157427</v>
      </c>
      <c r="F45" s="39">
        <f t="shared" si="3"/>
        <v>14.289312546424037</v>
      </c>
      <c r="G45" s="44">
        <v>43306</v>
      </c>
      <c r="H45" s="43">
        <f>IF(INT(E45)-E45,WORKDAY(G45,E45,'附录-节假日'!$A$2:$A$35),WORKDAY(G45,E45-1,'附录-节假日'!$A$2:$A$35))</f>
        <v>43320</v>
      </c>
      <c r="I45" s="46"/>
    </row>
    <row r="46" spans="1:9" s="17" customFormat="1" ht="27" customHeight="1" x14ac:dyDescent="0.15">
      <c r="B46" s="243" t="s">
        <v>119</v>
      </c>
      <c r="C46" s="244"/>
      <c r="D46" s="244"/>
      <c r="E46" s="244"/>
      <c r="F46" s="245"/>
      <c r="G46" s="43">
        <f>MIN(G47:G50)</f>
        <v>43322</v>
      </c>
      <c r="H46" s="43">
        <f>MAX(H47:H50)</f>
        <v>43355</v>
      </c>
      <c r="I46" s="46"/>
    </row>
    <row r="47" spans="1:9" s="17" customFormat="1" ht="27" customHeight="1" x14ac:dyDescent="0.15">
      <c r="B47" s="18" t="s">
        <v>210</v>
      </c>
      <c r="C47" s="39">
        <f>C6*C26*D26</f>
        <v>6.0293754289636228</v>
      </c>
      <c r="D47" s="39">
        <v>3</v>
      </c>
      <c r="E47" s="39">
        <f t="shared" ref="E47:E50" si="4">IF(ISBLANK(D47),"-",C47*(1/(1-$G$10))/D47)</f>
        <v>2.0719503192314854</v>
      </c>
      <c r="F47" s="39">
        <f t="shared" ref="F47:F51" si="5">E47*30/21.75</f>
        <v>2.8578625092848076</v>
      </c>
      <c r="G47" s="44">
        <v>43322</v>
      </c>
      <c r="H47" s="43">
        <f>IF(INT(E47)-E47,WORKDAY(G47,E47,'附录-节假日'!$A$2:$A$35),WORKDAY(G47,E47-1,'附录-节假日'!$A$2:$A$35))</f>
        <v>43326</v>
      </c>
      <c r="I47" s="46"/>
    </row>
    <row r="48" spans="1:9" s="17" customFormat="1" ht="27" customHeight="1" x14ac:dyDescent="0.15">
      <c r="B48" s="18" t="s">
        <v>211</v>
      </c>
      <c r="C48" s="39">
        <f>C6*C26*E26</f>
        <v>10.048959048272707</v>
      </c>
      <c r="D48" s="39">
        <v>3</v>
      </c>
      <c r="E48" s="39">
        <f t="shared" si="4"/>
        <v>3.4532505320524769</v>
      </c>
      <c r="F48" s="39">
        <f t="shared" si="5"/>
        <v>4.7631041821413476</v>
      </c>
      <c r="G48" s="44">
        <v>43325</v>
      </c>
      <c r="H48" s="43">
        <f>IF(INT(E48)-E48,WORKDAY(G48,E48,'附录-节假日'!$A$2:$A$35),WORKDAY(G48,E48-1,'附录-节假日'!$A$2:$A$35))</f>
        <v>43328</v>
      </c>
      <c r="I48" s="46"/>
    </row>
    <row r="49" spans="2:11" s="17" customFormat="1" ht="27" customHeight="1" x14ac:dyDescent="0.15">
      <c r="B49" s="18" t="s">
        <v>212</v>
      </c>
      <c r="C49" s="39">
        <f>C6*C26*F26</f>
        <v>52.254587051018071</v>
      </c>
      <c r="D49" s="39">
        <v>4</v>
      </c>
      <c r="E49" s="39">
        <f t="shared" si="4"/>
        <v>13.467677075004659</v>
      </c>
      <c r="F49" s="39">
        <f t="shared" si="5"/>
        <v>18.576106310351253</v>
      </c>
      <c r="G49" s="44">
        <v>43325</v>
      </c>
      <c r="H49" s="43">
        <f>IF(INT(E49)-E49,WORKDAY(G49,E49,'附录-节假日'!$A$2:$A$35),WORKDAY(G49,E49-1,'附录-节假日'!$A$2:$A$35))</f>
        <v>43342</v>
      </c>
      <c r="I49" s="46"/>
    </row>
    <row r="50" spans="2:11" s="17" customFormat="1" ht="27" customHeight="1" x14ac:dyDescent="0.15">
      <c r="B50" s="18" t="s">
        <v>213</v>
      </c>
      <c r="C50" s="39">
        <f>C6*C26*G26</f>
        <v>32.15666895447265</v>
      </c>
      <c r="D50" s="39">
        <v>4</v>
      </c>
      <c r="E50" s="39">
        <f t="shared" si="4"/>
        <v>8.2878012769259417</v>
      </c>
      <c r="F50" s="39">
        <f t="shared" si="5"/>
        <v>11.43145003713923</v>
      </c>
      <c r="G50" s="44">
        <v>43343</v>
      </c>
      <c r="H50" s="43">
        <f>IF(INT(E50)-E50,WORKDAY(G50,E50,'附录-节假日'!$A$2:$A$35),WORKDAY(G50,E50-1,'附录-节假日'!$A$2:$A$35))</f>
        <v>43355</v>
      </c>
      <c r="I50" s="46"/>
    </row>
    <row r="51" spans="2:11" ht="27" customHeight="1" x14ac:dyDescent="0.15">
      <c r="B51" s="18" t="s">
        <v>198</v>
      </c>
      <c r="C51" s="39">
        <f>C6*H17</f>
        <v>18.841798215511339</v>
      </c>
      <c r="D51" s="39">
        <v>2</v>
      </c>
      <c r="E51" s="39">
        <f>IF(ISBLANK(D51),"-",C51*(1/(1-G10))/D51)</f>
        <v>9.7122671213975984</v>
      </c>
      <c r="F51" s="39">
        <f t="shared" si="5"/>
        <v>13.396230512272551</v>
      </c>
      <c r="G51" s="44">
        <v>43355</v>
      </c>
      <c r="H51" s="43">
        <f>IF(INT(E51)-E51,WORKDAY(G51,E51,'附录-节假日'!$A$2:$A$32),WORKDAY(G51,E51-1,'附录-节假日'!$A$2:$A$32))</f>
        <v>43369</v>
      </c>
      <c r="I51" s="46"/>
    </row>
    <row r="52" spans="2:11" ht="27" customHeight="1" x14ac:dyDescent="0.15">
      <c r="B52"/>
      <c r="C52"/>
      <c r="D52"/>
      <c r="E52"/>
      <c r="F52"/>
      <c r="G52"/>
      <c r="H52"/>
      <c r="I52"/>
    </row>
    <row r="53" spans="2:11" ht="35.25" customHeight="1" x14ac:dyDescent="0.15">
      <c r="B53" s="18" t="s">
        <v>223</v>
      </c>
      <c r="C53" s="18" t="s">
        <v>224</v>
      </c>
      <c r="D53" s="18" t="s">
        <v>225</v>
      </c>
      <c r="E53" s="18" t="s">
        <v>226</v>
      </c>
      <c r="F53" s="18" t="s">
        <v>227</v>
      </c>
      <c r="G53" s="18" t="s">
        <v>228</v>
      </c>
      <c r="H53" s="18" t="s">
        <v>229</v>
      </c>
      <c r="I53" s="18" t="s">
        <v>230</v>
      </c>
      <c r="J53" s="243" t="s">
        <v>231</v>
      </c>
      <c r="K53" s="245"/>
    </row>
    <row r="54" spans="2:11" ht="27" customHeight="1" x14ac:dyDescent="0.15">
      <c r="B54" s="18" t="s">
        <v>192</v>
      </c>
      <c r="C54" s="45">
        <v>1</v>
      </c>
      <c r="D54" s="45">
        <v>0</v>
      </c>
      <c r="E54" s="45">
        <v>0</v>
      </c>
      <c r="F54" s="45">
        <v>0</v>
      </c>
      <c r="G54" s="45">
        <v>0</v>
      </c>
      <c r="H54" s="45">
        <v>0</v>
      </c>
      <c r="I54" s="39">
        <f t="shared" ref="I54:I56" si="6">C54*1.6+D54*1.25+E54*1+F54*0.8+G54*0.7+H54*0.5</f>
        <v>1.6</v>
      </c>
      <c r="J54" s="248" t="s">
        <v>234</v>
      </c>
      <c r="K54" s="249"/>
    </row>
    <row r="55" spans="2:11" ht="27" customHeight="1" x14ac:dyDescent="0.15">
      <c r="B55" s="18" t="s">
        <v>194</v>
      </c>
      <c r="C55" s="45">
        <v>0</v>
      </c>
      <c r="D55" s="45">
        <v>0</v>
      </c>
      <c r="E55" s="45">
        <v>4</v>
      </c>
      <c r="F55" s="45">
        <v>0</v>
      </c>
      <c r="G55" s="45">
        <v>0</v>
      </c>
      <c r="H55" s="45">
        <v>0</v>
      </c>
      <c r="I55" s="39">
        <f t="shared" si="6"/>
        <v>4</v>
      </c>
      <c r="J55" s="248" t="s">
        <v>234</v>
      </c>
      <c r="K55" s="249"/>
    </row>
    <row r="56" spans="2:11" ht="27" customHeight="1" x14ac:dyDescent="0.15">
      <c r="B56" s="18" t="s">
        <v>195</v>
      </c>
      <c r="C56" s="45">
        <v>0</v>
      </c>
      <c r="D56" s="45">
        <v>0</v>
      </c>
      <c r="E56" s="45">
        <v>3</v>
      </c>
      <c r="F56" s="45">
        <v>0</v>
      </c>
      <c r="G56" s="45">
        <v>0</v>
      </c>
      <c r="H56" s="45">
        <v>0</v>
      </c>
      <c r="I56" s="39">
        <f t="shared" si="6"/>
        <v>3</v>
      </c>
      <c r="J56" s="248" t="s">
        <v>234</v>
      </c>
      <c r="K56" s="249"/>
    </row>
    <row r="57" spans="2:11" ht="27" customHeight="1" x14ac:dyDescent="0.15">
      <c r="B57" s="18" t="s">
        <v>196</v>
      </c>
      <c r="C57" s="45">
        <v>0</v>
      </c>
      <c r="D57" s="176">
        <v>0</v>
      </c>
      <c r="E57" s="176">
        <v>6</v>
      </c>
      <c r="F57" s="45">
        <v>0</v>
      </c>
      <c r="G57" s="45">
        <v>0</v>
      </c>
      <c r="H57" s="45">
        <v>0</v>
      </c>
      <c r="I57" s="39">
        <f t="shared" ref="I57:I71" si="7">C57*1.6+D57*1.25+E57*1+F57*0.8+G57*0.7+H57*0.5</f>
        <v>6</v>
      </c>
      <c r="J57" s="248" t="s">
        <v>235</v>
      </c>
      <c r="K57" s="249"/>
    </row>
    <row r="58" spans="2:11" ht="27" customHeight="1" x14ac:dyDescent="0.15">
      <c r="B58" s="18" t="s">
        <v>197</v>
      </c>
      <c r="C58" s="176">
        <v>0</v>
      </c>
      <c r="D58" s="176">
        <v>0</v>
      </c>
      <c r="E58" s="176">
        <v>4</v>
      </c>
      <c r="F58" s="45">
        <v>0</v>
      </c>
      <c r="G58" s="45">
        <v>0</v>
      </c>
      <c r="H58" s="45">
        <v>0</v>
      </c>
      <c r="I58" s="39">
        <f t="shared" si="7"/>
        <v>4</v>
      </c>
      <c r="J58" s="248" t="s">
        <v>236</v>
      </c>
      <c r="K58" s="249"/>
    </row>
    <row r="59" spans="2:11" ht="27" customHeight="1" x14ac:dyDescent="0.15">
      <c r="B59" s="18" t="s">
        <v>200</v>
      </c>
      <c r="C59" s="176">
        <v>0</v>
      </c>
      <c r="D59" s="176">
        <v>0</v>
      </c>
      <c r="E59" s="176">
        <v>5</v>
      </c>
      <c r="F59" s="45">
        <v>0</v>
      </c>
      <c r="G59" s="45">
        <v>0</v>
      </c>
      <c r="H59" s="45">
        <v>0</v>
      </c>
      <c r="I59" s="39">
        <f t="shared" si="7"/>
        <v>5</v>
      </c>
      <c r="J59" s="47" t="s">
        <v>233</v>
      </c>
      <c r="K59" s="48"/>
    </row>
    <row r="60" spans="2:11" ht="27" customHeight="1" x14ac:dyDescent="0.15">
      <c r="B60" s="18" t="s">
        <v>201</v>
      </c>
      <c r="C60" s="176">
        <v>0</v>
      </c>
      <c r="D60" s="176">
        <v>0</v>
      </c>
      <c r="E60" s="176">
        <v>3</v>
      </c>
      <c r="F60" s="45">
        <v>0</v>
      </c>
      <c r="G60" s="45">
        <v>0</v>
      </c>
      <c r="H60" s="45">
        <v>0</v>
      </c>
      <c r="I60" s="39">
        <f t="shared" si="7"/>
        <v>3</v>
      </c>
      <c r="J60" s="248" t="s">
        <v>234</v>
      </c>
      <c r="K60" s="249"/>
    </row>
    <row r="61" spans="2:11" ht="27" customHeight="1" x14ac:dyDescent="0.15">
      <c r="B61" s="18" t="s">
        <v>202</v>
      </c>
      <c r="C61" s="176">
        <v>0</v>
      </c>
      <c r="D61" s="176">
        <v>0</v>
      </c>
      <c r="E61" s="176">
        <v>4</v>
      </c>
      <c r="F61" s="45">
        <v>0</v>
      </c>
      <c r="G61" s="45">
        <v>0</v>
      </c>
      <c r="H61" s="45">
        <v>0</v>
      </c>
      <c r="I61" s="39">
        <f t="shared" si="7"/>
        <v>4</v>
      </c>
      <c r="J61" s="248" t="s">
        <v>235</v>
      </c>
      <c r="K61" s="249"/>
    </row>
    <row r="62" spans="2:11" ht="27" customHeight="1" x14ac:dyDescent="0.15">
      <c r="B62" s="18" t="s">
        <v>203</v>
      </c>
      <c r="C62" s="176">
        <v>0</v>
      </c>
      <c r="D62" s="176">
        <v>0</v>
      </c>
      <c r="E62" s="176">
        <v>3</v>
      </c>
      <c r="F62" s="45">
        <v>0</v>
      </c>
      <c r="G62" s="45">
        <v>0</v>
      </c>
      <c r="H62" s="45">
        <v>0</v>
      </c>
      <c r="I62" s="39">
        <f t="shared" si="7"/>
        <v>3</v>
      </c>
      <c r="J62" s="248" t="s">
        <v>236</v>
      </c>
      <c r="K62" s="249"/>
    </row>
    <row r="63" spans="2:11" ht="27" customHeight="1" x14ac:dyDescent="0.15">
      <c r="B63" s="18" t="s">
        <v>205</v>
      </c>
      <c r="C63" s="176">
        <v>0</v>
      </c>
      <c r="D63" s="176">
        <v>0</v>
      </c>
      <c r="E63" s="176">
        <v>2</v>
      </c>
      <c r="F63" s="45">
        <v>0</v>
      </c>
      <c r="G63" s="45">
        <v>0</v>
      </c>
      <c r="H63" s="45">
        <v>0</v>
      </c>
      <c r="I63" s="39">
        <f t="shared" si="7"/>
        <v>2</v>
      </c>
      <c r="J63" s="47" t="s">
        <v>233</v>
      </c>
      <c r="K63" s="48"/>
    </row>
    <row r="64" spans="2:11" ht="27" customHeight="1" x14ac:dyDescent="0.15">
      <c r="B64" s="18" t="s">
        <v>206</v>
      </c>
      <c r="C64" s="176">
        <v>0</v>
      </c>
      <c r="D64" s="176">
        <v>0</v>
      </c>
      <c r="E64" s="176">
        <v>2</v>
      </c>
      <c r="F64" s="45">
        <v>0</v>
      </c>
      <c r="G64" s="45">
        <v>0</v>
      </c>
      <c r="H64" s="45">
        <v>0</v>
      </c>
      <c r="I64" s="39">
        <f t="shared" si="7"/>
        <v>2</v>
      </c>
      <c r="J64" s="248" t="s">
        <v>234</v>
      </c>
      <c r="K64" s="249"/>
    </row>
    <row r="65" spans="2:11" ht="27" customHeight="1" x14ac:dyDescent="0.15">
      <c r="B65" s="18" t="s">
        <v>207</v>
      </c>
      <c r="C65" s="176">
        <v>0</v>
      </c>
      <c r="D65" s="176">
        <v>0</v>
      </c>
      <c r="E65" s="176">
        <v>2</v>
      </c>
      <c r="F65" s="45">
        <v>0</v>
      </c>
      <c r="G65" s="45">
        <v>0</v>
      </c>
      <c r="H65" s="45">
        <v>0</v>
      </c>
      <c r="I65" s="39">
        <f t="shared" si="7"/>
        <v>2</v>
      </c>
      <c r="J65" s="248" t="s">
        <v>235</v>
      </c>
      <c r="K65" s="249"/>
    </row>
    <row r="66" spans="2:11" ht="27" customHeight="1" x14ac:dyDescent="0.15">
      <c r="B66" s="18" t="s">
        <v>208</v>
      </c>
      <c r="C66" s="176">
        <v>0</v>
      </c>
      <c r="D66" s="176">
        <v>0</v>
      </c>
      <c r="E66" s="176">
        <v>2</v>
      </c>
      <c r="F66" s="45">
        <v>0</v>
      </c>
      <c r="G66" s="45">
        <v>0</v>
      </c>
      <c r="H66" s="45">
        <v>0</v>
      </c>
      <c r="I66" s="39">
        <f t="shared" si="7"/>
        <v>2</v>
      </c>
      <c r="J66" s="248" t="s">
        <v>236</v>
      </c>
      <c r="K66" s="249"/>
    </row>
    <row r="67" spans="2:11" ht="27" customHeight="1" x14ac:dyDescent="0.15">
      <c r="B67" s="18" t="s">
        <v>210</v>
      </c>
      <c r="C67" s="176">
        <v>0</v>
      </c>
      <c r="D67" s="176">
        <v>0</v>
      </c>
      <c r="E67" s="176">
        <v>3</v>
      </c>
      <c r="F67" s="45">
        <v>0</v>
      </c>
      <c r="G67" s="45">
        <v>0</v>
      </c>
      <c r="H67" s="45">
        <v>0</v>
      </c>
      <c r="I67" s="39">
        <f t="shared" si="7"/>
        <v>3</v>
      </c>
      <c r="J67" s="47" t="s">
        <v>233</v>
      </c>
      <c r="K67" s="48"/>
    </row>
    <row r="68" spans="2:11" ht="27" customHeight="1" x14ac:dyDescent="0.15">
      <c r="B68" s="18" t="s">
        <v>211</v>
      </c>
      <c r="C68" s="176">
        <v>0</v>
      </c>
      <c r="D68" s="176">
        <v>0</v>
      </c>
      <c r="E68" s="176">
        <v>3</v>
      </c>
      <c r="F68" s="45">
        <v>0</v>
      </c>
      <c r="G68" s="45">
        <v>0</v>
      </c>
      <c r="H68" s="45">
        <v>0</v>
      </c>
      <c r="I68" s="39">
        <f t="shared" si="7"/>
        <v>3</v>
      </c>
      <c r="J68" s="248" t="s">
        <v>234</v>
      </c>
      <c r="K68" s="249"/>
    </row>
    <row r="69" spans="2:11" ht="27" customHeight="1" x14ac:dyDescent="0.15">
      <c r="B69" s="18" t="s">
        <v>212</v>
      </c>
      <c r="C69" s="176">
        <v>0</v>
      </c>
      <c r="D69" s="176">
        <v>0</v>
      </c>
      <c r="E69" s="176">
        <v>4</v>
      </c>
      <c r="F69" s="45">
        <v>0</v>
      </c>
      <c r="G69" s="45">
        <v>0</v>
      </c>
      <c r="H69" s="45">
        <v>0</v>
      </c>
      <c r="I69" s="39">
        <f t="shared" si="7"/>
        <v>4</v>
      </c>
      <c r="J69" s="248" t="s">
        <v>235</v>
      </c>
      <c r="K69" s="249"/>
    </row>
    <row r="70" spans="2:11" ht="27" customHeight="1" x14ac:dyDescent="0.15">
      <c r="B70" s="18" t="s">
        <v>213</v>
      </c>
      <c r="C70" s="176">
        <v>0</v>
      </c>
      <c r="D70" s="176">
        <v>0</v>
      </c>
      <c r="E70" s="176">
        <v>4</v>
      </c>
      <c r="F70" s="45">
        <v>0</v>
      </c>
      <c r="G70" s="45">
        <v>0</v>
      </c>
      <c r="H70" s="45">
        <v>0</v>
      </c>
      <c r="I70" s="39">
        <f t="shared" si="7"/>
        <v>4</v>
      </c>
      <c r="J70" s="248" t="s">
        <v>236</v>
      </c>
      <c r="K70" s="249"/>
    </row>
    <row r="71" spans="2:11" ht="27" customHeight="1" x14ac:dyDescent="0.15">
      <c r="B71" s="18" t="s">
        <v>198</v>
      </c>
      <c r="C71" s="176">
        <v>0</v>
      </c>
      <c r="D71" s="176">
        <v>0</v>
      </c>
      <c r="E71" s="176">
        <v>3</v>
      </c>
      <c r="F71" s="45">
        <v>0</v>
      </c>
      <c r="G71" s="45">
        <v>0</v>
      </c>
      <c r="H71" s="45">
        <v>0</v>
      </c>
      <c r="I71" s="39">
        <f t="shared" si="7"/>
        <v>3</v>
      </c>
      <c r="J71" s="248" t="s">
        <v>232</v>
      </c>
      <c r="K71" s="249"/>
    </row>
    <row r="72" spans="2:11" ht="27" customHeight="1" x14ac:dyDescent="0.15">
      <c r="B72" s="241" t="s">
        <v>237</v>
      </c>
      <c r="C72" s="241"/>
      <c r="D72" s="17"/>
      <c r="E72" s="17"/>
      <c r="F72" s="17"/>
      <c r="G72" s="17"/>
      <c r="H72" s="29"/>
      <c r="I72" s="17"/>
    </row>
    <row r="73" spans="2:11" ht="51.6" customHeight="1" x14ac:dyDescent="0.15">
      <c r="B73" s="238" t="s">
        <v>238</v>
      </c>
      <c r="C73" s="238"/>
      <c r="D73" s="238"/>
      <c r="E73" s="238"/>
      <c r="F73" s="17"/>
      <c r="G73" s="17"/>
      <c r="H73" s="29"/>
      <c r="I73" s="17"/>
    </row>
    <row r="74" spans="2:11" ht="27" customHeight="1" x14ac:dyDescent="0.15">
      <c r="B74" s="256" t="s">
        <v>239</v>
      </c>
      <c r="C74" s="243" t="s">
        <v>240</v>
      </c>
      <c r="D74" s="245"/>
      <c r="E74" s="256" t="s">
        <v>241</v>
      </c>
      <c r="F74" s="256" t="s">
        <v>242</v>
      </c>
      <c r="G74" s="256" t="s">
        <v>243</v>
      </c>
      <c r="H74" s="256" t="s">
        <v>244</v>
      </c>
    </row>
    <row r="75" spans="2:11" ht="27" customHeight="1" x14ac:dyDescent="0.15">
      <c r="B75" s="257"/>
      <c r="C75" s="18" t="s">
        <v>240</v>
      </c>
      <c r="D75" s="18" t="s">
        <v>245</v>
      </c>
      <c r="E75" s="257"/>
      <c r="F75" s="257"/>
      <c r="G75" s="257"/>
      <c r="H75" s="257"/>
    </row>
    <row r="76" spans="2:11" ht="27" customHeight="1" x14ac:dyDescent="0.15">
      <c r="B76" s="18" t="s">
        <v>246</v>
      </c>
      <c r="C76" s="16">
        <v>10</v>
      </c>
      <c r="D76" s="39">
        <f>IF(ISERROR($H76*D77),"-",$H76*D77)</f>
        <v>1.25</v>
      </c>
      <c r="E76" s="39">
        <f>IF(ISERROR($H76*E77),"-",$H76*E77)</f>
        <v>5</v>
      </c>
      <c r="F76" s="39">
        <f>IF(ISERROR($H76*F77),"-",$H76*F77)</f>
        <v>7.5</v>
      </c>
      <c r="G76" s="39">
        <f>H76*G77</f>
        <v>1.25</v>
      </c>
      <c r="H76" s="39">
        <f>C76/C77</f>
        <v>25</v>
      </c>
    </row>
    <row r="77" spans="2:11" ht="27" customHeight="1" x14ac:dyDescent="0.15">
      <c r="B77" s="18"/>
      <c r="C77" s="49">
        <v>0.4</v>
      </c>
      <c r="D77" s="49">
        <v>0.05</v>
      </c>
      <c r="E77" s="49">
        <v>0.2</v>
      </c>
      <c r="F77" s="49">
        <v>0.3</v>
      </c>
      <c r="G77" s="49">
        <v>0.05</v>
      </c>
      <c r="H77" s="10"/>
    </row>
    <row r="78" spans="2:11" ht="27" customHeight="1" x14ac:dyDescent="0.15">
      <c r="B78" s="13"/>
      <c r="C78" s="243" t="s">
        <v>247</v>
      </c>
      <c r="D78" s="244"/>
      <c r="E78" s="244"/>
      <c r="F78" s="244"/>
      <c r="G78" s="245"/>
      <c r="H78" s="10"/>
    </row>
    <row r="79" spans="2:11" ht="27" customHeight="1" x14ac:dyDescent="0.15">
      <c r="H79" s="10"/>
    </row>
    <row r="80" spans="2:11" ht="27" customHeight="1" x14ac:dyDescent="0.15">
      <c r="B80" s="250" t="s">
        <v>248</v>
      </c>
      <c r="C80" s="251"/>
      <c r="D80" s="251"/>
      <c r="E80" s="251"/>
      <c r="F80" s="251"/>
      <c r="G80" s="251"/>
      <c r="H80" s="252"/>
    </row>
    <row r="81" spans="2:8" ht="27" customHeight="1" x14ac:dyDescent="0.15">
      <c r="B81" s="253"/>
      <c r="C81" s="254"/>
      <c r="D81" s="254"/>
      <c r="E81" s="254"/>
      <c r="F81" s="254"/>
      <c r="G81" s="254"/>
      <c r="H81" s="255"/>
    </row>
    <row r="82" spans="2:8" x14ac:dyDescent="0.15">
      <c r="H82" s="10"/>
    </row>
    <row r="83" spans="2:8" x14ac:dyDescent="0.15">
      <c r="H83" s="10"/>
    </row>
    <row r="84" spans="2:8" x14ac:dyDescent="0.15">
      <c r="H84" s="10"/>
    </row>
    <row r="85" spans="2:8" x14ac:dyDescent="0.15">
      <c r="H85" s="10"/>
    </row>
  </sheetData>
  <mergeCells count="44">
    <mergeCell ref="B80:H81"/>
    <mergeCell ref="J71:K71"/>
    <mergeCell ref="B72:C72"/>
    <mergeCell ref="B73:E73"/>
    <mergeCell ref="C74:D74"/>
    <mergeCell ref="C78:G78"/>
    <mergeCell ref="B74:B75"/>
    <mergeCell ref="E74:E75"/>
    <mergeCell ref="F74:F75"/>
    <mergeCell ref="G74:G75"/>
    <mergeCell ref="H74:H75"/>
    <mergeCell ref="J65:K65"/>
    <mergeCell ref="J66:K66"/>
    <mergeCell ref="J68:K68"/>
    <mergeCell ref="J69:K69"/>
    <mergeCell ref="J70:K70"/>
    <mergeCell ref="J58:K58"/>
    <mergeCell ref="J60:K60"/>
    <mergeCell ref="J61:K61"/>
    <mergeCell ref="J62:K62"/>
    <mergeCell ref="J64:K64"/>
    <mergeCell ref="B46:F46"/>
    <mergeCell ref="J53:K53"/>
    <mergeCell ref="J54:K54"/>
    <mergeCell ref="J56:K56"/>
    <mergeCell ref="J57:K57"/>
    <mergeCell ref="J55:K55"/>
    <mergeCell ref="B14:H14"/>
    <mergeCell ref="B27:C27"/>
    <mergeCell ref="B31:F31"/>
    <mergeCell ref="B36:F36"/>
    <mergeCell ref="B41:F41"/>
    <mergeCell ref="B17:B26"/>
    <mergeCell ref="H17:H26"/>
    <mergeCell ref="H8:I8"/>
    <mergeCell ref="H9:I9"/>
    <mergeCell ref="H10:I10"/>
    <mergeCell ref="B12:C12"/>
    <mergeCell ref="B13:F13"/>
    <mergeCell ref="B1:C1"/>
    <mergeCell ref="B2:G2"/>
    <mergeCell ref="H5:I5"/>
    <mergeCell ref="H6:I6"/>
    <mergeCell ref="H7:I7"/>
  </mergeCells>
  <phoneticPr fontId="30" type="noConversion"/>
  <dataValidations count="2">
    <dataValidation allowBlank="1" showInputMessage="1" showErrorMessage="1" prompt="开发工程师数量如为常数，则以开发工作量/计划工期，得到工期。" sqref="C76"/>
    <dataValidation allowBlank="1" showInputMessage="1" showErrorMessage="1" prompt="估算规模是“开发工作量估算”sheet中列出的需求项总数。" sqref="C74:C75"/>
  </dataValidations>
  <pageMargins left="0.69930555555555596" right="0.69930555555555596" top="0.75" bottom="0.75" header="0.3" footer="0.3"/>
  <pageSetup paperSize="9" orientation="portrait" r:id="rId1"/>
  <ignoredErrors>
    <ignoredError sqref="G41 G46" formulaRange="1"/>
    <ignoredError sqref="H31 H36 H41 H46" formula="1"/>
  </ignoredError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9"/>
  <sheetViews>
    <sheetView showGridLines="0" workbookViewId="0">
      <selection activeCell="D15" sqref="D15"/>
    </sheetView>
  </sheetViews>
  <sheetFormatPr defaultColWidth="9" defaultRowHeight="12" x14ac:dyDescent="0.15"/>
  <cols>
    <col min="2" max="2" width="10.85546875" customWidth="1"/>
    <col min="3" max="3" width="18" customWidth="1"/>
  </cols>
  <sheetData>
    <row r="1" spans="2:13" s="10" customFormat="1" ht="21" customHeight="1" x14ac:dyDescent="0.15">
      <c r="B1" s="236" t="s">
        <v>249</v>
      </c>
      <c r="C1" s="236"/>
      <c r="H1" s="11"/>
    </row>
    <row r="2" spans="2:13" s="10" customFormat="1" ht="33.75" customHeight="1" x14ac:dyDescent="0.15">
      <c r="B2" s="238" t="s">
        <v>250</v>
      </c>
      <c r="C2" s="238"/>
      <c r="D2" s="238"/>
      <c r="E2" s="238"/>
      <c r="F2" s="238"/>
      <c r="G2" s="238"/>
      <c r="H2" s="13"/>
    </row>
    <row r="3" spans="2:13" ht="15" customHeight="1" x14ac:dyDescent="0.15">
      <c r="B3" s="14" t="s">
        <v>251</v>
      </c>
      <c r="C3" s="14" t="s">
        <v>252</v>
      </c>
      <c r="D3" s="259" t="s">
        <v>114</v>
      </c>
      <c r="E3" s="260"/>
      <c r="F3" s="260"/>
      <c r="G3" s="260"/>
      <c r="H3" s="260"/>
      <c r="I3" s="260"/>
      <c r="J3" s="260"/>
      <c r="K3" s="260"/>
      <c r="L3" s="261"/>
    </row>
    <row r="4" spans="2:13" ht="15" customHeight="1" x14ac:dyDescent="0.15">
      <c r="B4" s="15" t="s">
        <v>253</v>
      </c>
      <c r="C4" s="16">
        <v>1.6</v>
      </c>
      <c r="D4" s="248" t="s">
        <v>254</v>
      </c>
      <c r="E4" s="258"/>
      <c r="F4" s="258"/>
      <c r="G4" s="258"/>
      <c r="H4" s="258"/>
      <c r="I4" s="258"/>
      <c r="J4" s="258"/>
      <c r="K4" s="258"/>
      <c r="L4" s="258"/>
      <c r="M4" s="249"/>
    </row>
    <row r="5" spans="2:13" ht="15" customHeight="1" x14ac:dyDescent="0.15">
      <c r="B5" s="15" t="s">
        <v>255</v>
      </c>
      <c r="C5" s="16">
        <v>1.25</v>
      </c>
      <c r="D5" s="248" t="s">
        <v>256</v>
      </c>
      <c r="E5" s="258"/>
      <c r="F5" s="258"/>
      <c r="G5" s="258"/>
      <c r="H5" s="258"/>
      <c r="I5" s="258"/>
      <c r="J5" s="258"/>
      <c r="K5" s="258"/>
      <c r="L5" s="258"/>
      <c r="M5" s="249"/>
    </row>
    <row r="6" spans="2:13" ht="15" customHeight="1" x14ac:dyDescent="0.15">
      <c r="B6" s="15" t="s">
        <v>257</v>
      </c>
      <c r="C6" s="16">
        <v>1</v>
      </c>
      <c r="D6" s="248" t="s">
        <v>258</v>
      </c>
      <c r="E6" s="258"/>
      <c r="F6" s="258"/>
      <c r="G6" s="258"/>
      <c r="H6" s="258"/>
      <c r="I6" s="258"/>
      <c r="J6" s="258"/>
      <c r="K6" s="258"/>
      <c r="L6" s="258"/>
      <c r="M6" s="249"/>
    </row>
    <row r="7" spans="2:13" ht="15" customHeight="1" x14ac:dyDescent="0.15">
      <c r="B7" s="15" t="s">
        <v>259</v>
      </c>
      <c r="C7" s="16">
        <v>0.8</v>
      </c>
      <c r="D7" s="248" t="s">
        <v>260</v>
      </c>
      <c r="E7" s="258"/>
      <c r="F7" s="258"/>
      <c r="G7" s="258"/>
      <c r="H7" s="258"/>
      <c r="I7" s="258"/>
      <c r="J7" s="258"/>
      <c r="K7" s="258"/>
      <c r="L7" s="258"/>
      <c r="M7" s="249"/>
    </row>
    <row r="8" spans="2:13" ht="15" customHeight="1" x14ac:dyDescent="0.15">
      <c r="B8" s="15" t="s">
        <v>261</v>
      </c>
      <c r="C8" s="16">
        <v>0.7</v>
      </c>
      <c r="D8" s="248" t="s">
        <v>262</v>
      </c>
      <c r="E8" s="258"/>
      <c r="F8" s="258"/>
      <c r="G8" s="258"/>
      <c r="H8" s="258"/>
      <c r="I8" s="258"/>
      <c r="J8" s="258"/>
      <c r="K8" s="258"/>
      <c r="L8" s="258"/>
      <c r="M8" s="249"/>
    </row>
    <row r="9" spans="2:13" ht="15" customHeight="1" x14ac:dyDescent="0.15">
      <c r="B9" s="15" t="s">
        <v>263</v>
      </c>
      <c r="C9" s="16">
        <v>0.5</v>
      </c>
      <c r="D9" s="248" t="s">
        <v>264</v>
      </c>
      <c r="E9" s="258"/>
      <c r="F9" s="258"/>
      <c r="G9" s="258"/>
      <c r="H9" s="258"/>
      <c r="I9" s="258"/>
      <c r="J9" s="258"/>
      <c r="K9" s="258"/>
      <c r="L9" s="258"/>
      <c r="M9" s="249"/>
    </row>
  </sheetData>
  <mergeCells count="9">
    <mergeCell ref="D6:M6"/>
    <mergeCell ref="D7:M7"/>
    <mergeCell ref="D8:M8"/>
    <mergeCell ref="D9:M9"/>
    <mergeCell ref="B1:C1"/>
    <mergeCell ref="B2:G2"/>
    <mergeCell ref="D3:L3"/>
    <mergeCell ref="D4:M4"/>
    <mergeCell ref="D5:M5"/>
  </mergeCells>
  <phoneticPr fontId="30"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topLeftCell="A10" zoomScale="90" zoomScaleNormal="90" workbookViewId="0">
      <selection activeCell="E35" sqref="E35"/>
    </sheetView>
  </sheetViews>
  <sheetFormatPr defaultColWidth="9.140625" defaultRowHeight="12" x14ac:dyDescent="0.15"/>
  <cols>
    <col min="1" max="1" width="16.7109375" style="1" customWidth="1"/>
    <col min="2" max="2" width="11.140625" style="1" customWidth="1"/>
    <col min="3" max="3" width="48.7109375" style="1" customWidth="1"/>
    <col min="4" max="16384" width="9.140625" style="1"/>
  </cols>
  <sheetData>
    <row r="1" spans="1:3" ht="21" customHeight="1" x14ac:dyDescent="0.15">
      <c r="A1" s="2" t="s">
        <v>265</v>
      </c>
      <c r="B1" s="3" t="s">
        <v>266</v>
      </c>
      <c r="C1" s="3" t="s">
        <v>114</v>
      </c>
    </row>
    <row r="2" spans="1:3" ht="15.95" customHeight="1" x14ac:dyDescent="0.15">
      <c r="A2" s="4">
        <v>43099</v>
      </c>
      <c r="B2" s="5" t="s">
        <v>267</v>
      </c>
      <c r="C2" s="5"/>
    </row>
    <row r="3" spans="1:3" ht="15.95" customHeight="1" x14ac:dyDescent="0.15">
      <c r="A3" s="4">
        <v>43100</v>
      </c>
      <c r="B3" s="5" t="s">
        <v>267</v>
      </c>
      <c r="C3" s="5"/>
    </row>
    <row r="4" spans="1:3" ht="15.95" customHeight="1" x14ac:dyDescent="0.15">
      <c r="A4" s="4">
        <v>43101</v>
      </c>
      <c r="B4" s="5" t="s">
        <v>267</v>
      </c>
      <c r="C4" s="5"/>
    </row>
    <row r="5" spans="1:3" ht="15.95" customHeight="1" x14ac:dyDescent="0.15">
      <c r="A5" s="4">
        <v>43144</v>
      </c>
      <c r="B5" s="5" t="s">
        <v>268</v>
      </c>
      <c r="C5" s="6"/>
    </row>
    <row r="6" spans="1:3" ht="15.95" customHeight="1" x14ac:dyDescent="0.15">
      <c r="A6" s="4">
        <v>43145</v>
      </c>
      <c r="B6" s="5" t="s">
        <v>268</v>
      </c>
      <c r="C6" s="6"/>
    </row>
    <row r="7" spans="1:3" ht="15.95" customHeight="1" x14ac:dyDescent="0.15">
      <c r="A7" s="4">
        <v>43146</v>
      </c>
      <c r="B7" s="5" t="s">
        <v>268</v>
      </c>
      <c r="C7" s="6"/>
    </row>
    <row r="8" spans="1:3" ht="15.95" customHeight="1" x14ac:dyDescent="0.15">
      <c r="A8" s="4">
        <v>43147</v>
      </c>
      <c r="B8" s="5" t="s">
        <v>268</v>
      </c>
      <c r="C8" s="6"/>
    </row>
    <row r="9" spans="1:3" ht="15.95" customHeight="1" x14ac:dyDescent="0.15">
      <c r="A9" s="4">
        <v>43148</v>
      </c>
      <c r="B9" s="5" t="s">
        <v>268</v>
      </c>
      <c r="C9" s="6"/>
    </row>
    <row r="10" spans="1:3" ht="15.95" customHeight="1" x14ac:dyDescent="0.15">
      <c r="A10" s="4">
        <v>43149</v>
      </c>
      <c r="B10" s="5" t="s">
        <v>268</v>
      </c>
      <c r="C10" s="6"/>
    </row>
    <row r="11" spans="1:3" ht="15.95" customHeight="1" x14ac:dyDescent="0.15">
      <c r="A11" s="4">
        <v>43150</v>
      </c>
      <c r="B11" s="5" t="s">
        <v>268</v>
      </c>
      <c r="C11" s="6"/>
    </row>
    <row r="12" spans="1:3" ht="15.95" customHeight="1" x14ac:dyDescent="0.15">
      <c r="A12" s="4">
        <v>43151</v>
      </c>
      <c r="B12" s="5" t="s">
        <v>268</v>
      </c>
      <c r="C12" s="6"/>
    </row>
    <row r="13" spans="1:3" ht="15.95" customHeight="1" x14ac:dyDescent="0.15">
      <c r="A13" s="4">
        <v>43152</v>
      </c>
      <c r="B13" s="5" t="s">
        <v>268</v>
      </c>
      <c r="C13" s="6"/>
    </row>
    <row r="14" spans="1:3" ht="15.95" customHeight="1" x14ac:dyDescent="0.15">
      <c r="A14" s="4">
        <v>43195</v>
      </c>
      <c r="B14" s="5" t="s">
        <v>269</v>
      </c>
      <c r="C14" s="7"/>
    </row>
    <row r="15" spans="1:3" ht="15.95" customHeight="1" x14ac:dyDescent="0.15">
      <c r="A15" s="4">
        <v>43196</v>
      </c>
      <c r="B15" s="5" t="s">
        <v>269</v>
      </c>
      <c r="C15" s="5"/>
    </row>
    <row r="16" spans="1:3" ht="15.95" customHeight="1" x14ac:dyDescent="0.15">
      <c r="A16" s="4">
        <v>43197</v>
      </c>
      <c r="B16" s="5" t="s">
        <v>269</v>
      </c>
      <c r="C16" s="5"/>
    </row>
    <row r="17" spans="1:3" ht="15.95" customHeight="1" x14ac:dyDescent="0.15">
      <c r="A17" s="4">
        <v>43219</v>
      </c>
      <c r="B17" s="5" t="s">
        <v>270</v>
      </c>
      <c r="C17" s="5"/>
    </row>
    <row r="18" spans="1:3" ht="15.95" customHeight="1" x14ac:dyDescent="0.15">
      <c r="A18" s="4">
        <v>43220</v>
      </c>
      <c r="B18" s="5" t="s">
        <v>270</v>
      </c>
      <c r="C18" s="5"/>
    </row>
    <row r="19" spans="1:3" ht="15.95" customHeight="1" x14ac:dyDescent="0.15">
      <c r="A19" s="4">
        <v>43221</v>
      </c>
      <c r="B19" s="5" t="s">
        <v>270</v>
      </c>
      <c r="C19" s="5"/>
    </row>
    <row r="20" spans="1:3" ht="15.95" customHeight="1" x14ac:dyDescent="0.15">
      <c r="A20" s="4">
        <v>43267</v>
      </c>
      <c r="B20" s="5" t="s">
        <v>271</v>
      </c>
      <c r="C20" s="5"/>
    </row>
    <row r="21" spans="1:3" ht="15.95" customHeight="1" x14ac:dyDescent="0.15">
      <c r="A21" s="4">
        <v>43268</v>
      </c>
      <c r="B21" s="5" t="s">
        <v>271</v>
      </c>
      <c r="C21" s="5"/>
    </row>
    <row r="22" spans="1:3" ht="15.95" customHeight="1" x14ac:dyDescent="0.15">
      <c r="A22" s="4">
        <v>43269</v>
      </c>
      <c r="B22" s="5" t="s">
        <v>271</v>
      </c>
      <c r="C22" s="5"/>
    </row>
    <row r="23" spans="1:3" ht="15.95" customHeight="1" x14ac:dyDescent="0.15">
      <c r="A23" s="4">
        <v>43365</v>
      </c>
      <c r="B23" s="5" t="s">
        <v>272</v>
      </c>
      <c r="C23" s="5"/>
    </row>
    <row r="24" spans="1:3" ht="15.95" customHeight="1" x14ac:dyDescent="0.15">
      <c r="A24" s="4">
        <v>43366</v>
      </c>
      <c r="B24" s="5" t="s">
        <v>272</v>
      </c>
      <c r="C24" s="6"/>
    </row>
    <row r="25" spans="1:3" ht="15.95" customHeight="1" x14ac:dyDescent="0.15">
      <c r="A25" s="4">
        <v>43367</v>
      </c>
      <c r="B25" s="5" t="s">
        <v>272</v>
      </c>
      <c r="C25" s="6"/>
    </row>
    <row r="26" spans="1:3" ht="15.95" customHeight="1" x14ac:dyDescent="0.15">
      <c r="A26" s="4">
        <v>43374</v>
      </c>
      <c r="B26" s="5" t="s">
        <v>273</v>
      </c>
      <c r="C26" s="5"/>
    </row>
    <row r="27" spans="1:3" ht="15.95" customHeight="1" x14ac:dyDescent="0.15">
      <c r="A27" s="4">
        <v>43375</v>
      </c>
      <c r="B27" s="5" t="s">
        <v>273</v>
      </c>
      <c r="C27" s="5"/>
    </row>
    <row r="28" spans="1:3" ht="15.95" customHeight="1" x14ac:dyDescent="0.15">
      <c r="A28" s="4">
        <v>43376</v>
      </c>
      <c r="B28" s="5" t="s">
        <v>273</v>
      </c>
      <c r="C28" s="5"/>
    </row>
    <row r="29" spans="1:3" ht="15.95" customHeight="1" x14ac:dyDescent="0.15">
      <c r="A29" s="4">
        <v>43377</v>
      </c>
      <c r="B29" s="5" t="s">
        <v>273</v>
      </c>
      <c r="C29" s="5"/>
    </row>
    <row r="30" spans="1:3" ht="15.95" customHeight="1" x14ac:dyDescent="0.15">
      <c r="A30" s="4">
        <v>43378</v>
      </c>
      <c r="B30" s="5" t="s">
        <v>273</v>
      </c>
      <c r="C30" s="5"/>
    </row>
    <row r="31" spans="1:3" ht="15.95" customHeight="1" x14ac:dyDescent="0.15">
      <c r="A31" s="4">
        <v>43379</v>
      </c>
      <c r="B31" s="5" t="s">
        <v>273</v>
      </c>
      <c r="C31" s="5"/>
    </row>
    <row r="32" spans="1:3" x14ac:dyDescent="0.15">
      <c r="A32" s="4">
        <v>43380</v>
      </c>
      <c r="B32" s="5" t="s">
        <v>273</v>
      </c>
      <c r="C32" s="5"/>
    </row>
    <row r="33" spans="1:3" x14ac:dyDescent="0.15">
      <c r="A33" s="8">
        <v>43464</v>
      </c>
      <c r="B33" s="9" t="s">
        <v>274</v>
      </c>
      <c r="C33" s="5"/>
    </row>
    <row r="34" spans="1:3" x14ac:dyDescent="0.15">
      <c r="A34" s="8">
        <v>43465</v>
      </c>
      <c r="B34" s="9" t="s">
        <v>274</v>
      </c>
      <c r="C34" s="5"/>
    </row>
    <row r="35" spans="1:3" x14ac:dyDescent="0.15">
      <c r="A35" s="8">
        <v>43466</v>
      </c>
      <c r="B35" s="9" t="s">
        <v>274</v>
      </c>
      <c r="C35" s="5"/>
    </row>
  </sheetData>
  <phoneticPr fontId="30"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封面</vt:lpstr>
      <vt:lpstr>估算说明</vt:lpstr>
      <vt:lpstr>技术复杂度评估表</vt:lpstr>
      <vt:lpstr>量级估算</vt:lpstr>
      <vt:lpstr>预算估算表</vt:lpstr>
      <vt:lpstr>预算估算总体估算与计划</vt:lpstr>
      <vt:lpstr>人员评估系数表</vt:lpstr>
      <vt:lpstr>附录-节假日</vt:lpstr>
    </vt:vector>
  </TitlesOfParts>
  <Company>gsww</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程涛</dc:creator>
  <cp:lastModifiedBy>企业管理员</cp:lastModifiedBy>
  <cp:lastPrinted>2007-03-14T02:42:00Z</cp:lastPrinted>
  <dcterms:created xsi:type="dcterms:W3CDTF">2006-09-23T03:40:00Z</dcterms:created>
  <dcterms:modified xsi:type="dcterms:W3CDTF">2018-11-06T12:26:07Z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