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35" windowWidth="14805" windowHeight="7980"/>
  </bookViews>
  <sheets>
    <sheet name="季度绩效考核表" sheetId="1" r:id="rId1"/>
    <sheet name="数据收集表" sheetId="2" r:id="rId2"/>
    <sheet name="数据源" sheetId="3" state="hidden" r:id="rId3"/>
  </sheets>
  <calcPr calcId="152511"/>
  <fileRecoveryPr repairLoad="1"/>
</workbook>
</file>

<file path=xl/calcChain.xml><?xml version="1.0" encoding="utf-8"?>
<calcChain xmlns="http://schemas.openxmlformats.org/spreadsheetml/2006/main">
  <c r="E2" i="2" l="1"/>
  <c r="D2" i="2"/>
  <c r="C2" i="2"/>
  <c r="B2" i="2"/>
  <c r="A2" i="2"/>
  <c r="N40" i="1"/>
  <c r="N39" i="1"/>
  <c r="N38" i="1"/>
  <c r="N37" i="1"/>
  <c r="N35" i="1"/>
  <c r="N34" i="1"/>
  <c r="N33" i="1"/>
  <c r="N32" i="1"/>
  <c r="N29" i="1"/>
  <c r="N28" i="1"/>
  <c r="N27" i="1"/>
  <c r="N26" i="1"/>
  <c r="N25" i="1"/>
  <c r="N24" i="1"/>
  <c r="N22" i="1"/>
  <c r="N21" i="1"/>
  <c r="M21" i="1"/>
  <c r="L21" i="1"/>
  <c r="N20" i="1"/>
  <c r="M20" i="1"/>
  <c r="L20" i="1"/>
  <c r="N19" i="1"/>
  <c r="M19" i="1"/>
  <c r="L19" i="1"/>
  <c r="N18" i="1"/>
  <c r="M18" i="1"/>
  <c r="L18" i="1"/>
  <c r="N16" i="1"/>
</calcChain>
</file>

<file path=xl/sharedStrings.xml><?xml version="1.0" encoding="utf-8"?>
<sst xmlns="http://schemas.openxmlformats.org/spreadsheetml/2006/main" count="168" uniqueCount="133">
  <si>
    <t>填写说明：</t>
    <phoneticPr fontId="8" type="noConversion"/>
  </si>
  <si>
    <t>1.指标设计：</t>
    <phoneticPr fontId="4" type="noConversion"/>
  </si>
  <si>
    <t>①绩效指标3~5个，权重60%;</t>
    <phoneticPr fontId="4" type="noConversion"/>
  </si>
  <si>
    <t>②全部指标权重合计为100%；</t>
    <phoneticPr fontId="4" type="noConversion"/>
  </si>
  <si>
    <t>2.关于加分项及减分项的说明：</t>
    <phoneticPr fontId="4" type="noConversion"/>
  </si>
  <si>
    <t>①加分项得分最高为15分，得分由上级部门主管评定；减分项得分同样由上级部门主管评定，减分最高不超过15分</t>
    <phoneticPr fontId="4" type="noConversion"/>
  </si>
  <si>
    <t xml:space="preserve">②加分项的定义：a.不属于本职工作范围，上级交办的重要工作事项，积极推进并出色完成；  b.属于本职工作范围，但对组织发展有突出贡献（利润、价值）的工作事项；
</t>
    <phoneticPr fontId="4" type="noConversion"/>
  </si>
  <si>
    <r>
      <t>③减分项的定义：a.未做好本职工作导致的跨部门、领导投诉； b.本职工作范围内的影响组织或个人业绩的工作事项的重大失误； c.未完成上级交办的重要工作事项；</t>
    </r>
    <r>
      <rPr>
        <b/>
        <sz val="9"/>
        <rFont val="微软雅黑"/>
        <family val="2"/>
        <charset val="134"/>
      </rPr>
      <t>d.个人违纪行为。</t>
    </r>
    <r>
      <rPr>
        <sz val="9"/>
        <rFont val="微软雅黑"/>
        <family val="2"/>
        <charset val="134"/>
      </rPr>
      <t xml:space="preserve">
</t>
    </r>
    <phoneticPr fontId="4" type="noConversion"/>
  </si>
  <si>
    <t>3.定量指标得分，根据工作实际完成情况，对照指标计算方法及评分标准，给予客观评价、核算指标评分；</t>
    <phoneticPr fontId="4" type="noConversion"/>
  </si>
  <si>
    <t xml:space="preserve">  定性指标得分 = （直接上级评分*40%+间接上级评分*60%）*指标权重</t>
    <phoneticPr fontId="4" type="noConversion"/>
  </si>
  <si>
    <t>4.加分项和减分项绩效得分=（直接上级评分*40%+间接上级评分*60%）*指标权重</t>
    <phoneticPr fontId="4" type="noConversion"/>
  </si>
  <si>
    <t>5.总分=定量指标最终得分+定性指标最终得分+加分项最终得分-减分项最终得分</t>
    <phoneticPr fontId="4" type="noConversion"/>
  </si>
  <si>
    <t>姓名</t>
    <phoneticPr fontId="4" type="noConversion"/>
  </si>
  <si>
    <t>工号</t>
    <phoneticPr fontId="4" type="noConversion"/>
  </si>
  <si>
    <t>考评周期</t>
    <phoneticPr fontId="4" type="noConversion"/>
  </si>
  <si>
    <t>考核所在部门</t>
    <phoneticPr fontId="4" type="noConversion"/>
  </si>
  <si>
    <t>考评等级</t>
    <phoneticPr fontId="4" type="noConversion"/>
  </si>
  <si>
    <t>总分</t>
    <phoneticPr fontId="4" type="noConversion"/>
  </si>
  <si>
    <t>类别</t>
    <phoneticPr fontId="4" type="noConversion"/>
  </si>
  <si>
    <t>项目</t>
    <phoneticPr fontId="4" type="noConversion"/>
  </si>
  <si>
    <t>指标名称</t>
  </si>
  <si>
    <t>指标说明</t>
    <phoneticPr fontId="4" type="noConversion"/>
  </si>
  <si>
    <t>本季度
绩效目标值</t>
    <phoneticPr fontId="4" type="noConversion"/>
  </si>
  <si>
    <t>计算方法</t>
    <phoneticPr fontId="4" type="noConversion"/>
  </si>
  <si>
    <t>评分标准</t>
    <phoneticPr fontId="4" type="noConversion"/>
  </si>
  <si>
    <t>指标得分</t>
    <phoneticPr fontId="4" type="noConversion"/>
  </si>
  <si>
    <t>绩效得分
【权重分】</t>
    <phoneticPr fontId="4" type="noConversion"/>
  </si>
  <si>
    <t>业绩指标
（60%）</t>
    <phoneticPr fontId="4" type="noConversion"/>
  </si>
  <si>
    <t>业绩指标（60%）</t>
    <phoneticPr fontId="4" type="noConversion"/>
  </si>
  <si>
    <t>有效bug率</t>
    <phoneticPr fontId="8" type="noConversion"/>
  </si>
  <si>
    <t>≧90%</t>
    <phoneticPr fontId="8" type="noConversion"/>
  </si>
  <si>
    <t>M≧90%,100
90%&gt;M≧60%,100-(90%-M)*2*100
60%&gt;M,50</t>
  </si>
  <si>
    <t>测试效率</t>
    <phoneticPr fontId="4" type="noConversion"/>
  </si>
  <si>
    <t>测试设计用例的效率
测试用例执行的效率
关闭问题的效率</t>
    <phoneticPr fontId="8" type="noConversion"/>
  </si>
  <si>
    <t>用例设计效率（50%）：当季新用例量/用例设计工作量（个/人天）； 
用例执行效率（50%）：当季执行用例数 /用例执行工作量（个/人天）
关闭问题的效率“0% （当前bug修复质量及效率很差，测试非常被动，暂定为0%）</t>
    <phoneticPr fontId="4" type="noConversion"/>
  </si>
  <si>
    <t xml:space="preserve">200*50%+用例执行400*50*)，100分；
160&lt;=M&lt;200, 100-(200-M)
M&lt;160(用例设计110*50%+用例执行210*50*),60分
</t>
    <phoneticPr fontId="8" type="noConversion"/>
  </si>
  <si>
    <t>项目流程得分</t>
  </si>
  <si>
    <t>项目流程符合度和流程得分</t>
  </si>
  <si>
    <t>&gt;=95</t>
    <phoneticPr fontId="4" type="noConversion"/>
  </si>
  <si>
    <t>得分=∑（项目流程符合度*0.5+各项目项目流程评分*0.5）*对应权重，其中：
对应权重=单一项目规模/∑项目规模</t>
  </si>
  <si>
    <t>项目流程得分&gt;=95,100
80&lt;=项目流程得分&lt;95，流程得分*2-100
项目流程得分&lt;80，50</t>
    <phoneticPr fontId="4" type="noConversion"/>
  </si>
  <si>
    <t>项目进度偏差率</t>
    <phoneticPr fontId="8" type="noConversion"/>
  </si>
  <si>
    <t>按计划完成各项工作，以使项目按时完成</t>
    <phoneticPr fontId="8" type="noConversion"/>
  </si>
  <si>
    <t>&lt;=0%</t>
    <phoneticPr fontId="8" type="noConversion"/>
  </si>
  <si>
    <t>业绩指标最终得分</t>
    <phoneticPr fontId="4" type="noConversion"/>
  </si>
  <si>
    <t>类别</t>
    <phoneticPr fontId="4" type="noConversion"/>
  </si>
  <si>
    <t>项目</t>
    <phoneticPr fontId="4" type="noConversion"/>
  </si>
  <si>
    <t>指标说明</t>
  </si>
  <si>
    <t>指标权重</t>
    <phoneticPr fontId="4" type="noConversion"/>
  </si>
  <si>
    <t>评分标准</t>
  </si>
  <si>
    <t>实际工作达成情况说明
(员工自评/举证)</t>
    <phoneticPr fontId="4" type="noConversion"/>
  </si>
  <si>
    <t>直属上级评分
[0,100]</t>
    <phoneticPr fontId="4" type="noConversion"/>
  </si>
  <si>
    <t>间接上级评分
[0,100]</t>
    <phoneticPr fontId="4" type="noConversion"/>
  </si>
  <si>
    <t>绩效得分
【权重分】</t>
    <phoneticPr fontId="4" type="noConversion"/>
  </si>
  <si>
    <t>上级满意度
（40%）</t>
    <phoneticPr fontId="4" type="noConversion"/>
  </si>
  <si>
    <t>工作态度</t>
  </si>
  <si>
    <t>工作认真、负责、尽职，积极、热情，主动承接各项工作，服从上级领导安排各项工作</t>
    <phoneticPr fontId="4" type="noConversion"/>
  </si>
  <si>
    <t xml:space="preserve">【90-100】工作总是认真负责，具备良好的敬业精神和工作态度，积极主动与人配合，全身心投入工作，有献身精神和强烈大局意识；
【80-90】工作较为认真负责，具备一定的敬业精神和工作态度，能够主动与人配合，积极投入工作，爱岗敬业，有大局意识；
【70-80】工作较为认真负责，敬业精神和工作态度一般，能够与人配合，认真对待工作，但不够积极主动；
【60-70】敬业精神和工作态度一般，与人配合一般，注重个人利益；
【60以下】敬业精神和工作态度差，不与人配合，一切以个人利益为重。
</t>
    <phoneticPr fontId="4" type="noConversion"/>
  </si>
  <si>
    <t>团队合作</t>
    <phoneticPr fontId="4" type="noConversion"/>
  </si>
  <si>
    <t>/</t>
    <phoneticPr fontId="4" type="noConversion"/>
  </si>
  <si>
    <t>沟通协调</t>
    <phoneticPr fontId="4" type="noConversion"/>
  </si>
  <si>
    <t>创新能力</t>
    <phoneticPr fontId="4" type="noConversion"/>
  </si>
  <si>
    <t>【90-100】勤于思考，在工作实践中不断感悟和学习，并能提出新的思路、方法和措施，积极推动改善工作，促使更好的达成工作效果和效益；
【80-90】勤于思考，在工作实践中常有感悟和学习，并能提出新的思路、方法和措施，积极推动改善工作；
【70-80】在工作实践中偶有感悟和学习，有时能提出新的思路、方法和措施，但不能积极推动改善工作；
【60-70】不善于在工作实践中感悟和学习，有时能提出新的思路、方法和措施，但效果欠佳；
【60以下】不善于在工作实践中感悟和学习，不能提出新的思路、方法和措施。</t>
    <phoneticPr fontId="4" type="noConversion"/>
  </si>
  <si>
    <t>学习发展</t>
    <phoneticPr fontId="4" type="noConversion"/>
  </si>
  <si>
    <t>【90-100】积极主动获取与工作相关的知识与信息，并能够快速提高专业技能，并积极应用于工作中，转换为高效的工作成果，具有较强的培养潜力；
【80-90】主动获取与工作相关的知识与信息，并能够转化为一定的专业技能，能够应用于工作中，取得较好的工作效果，具有一定培养潜力；
【70-80】能够获取与工作相关的知识与信息，但缺少主动性，能够尝试运用到工作中，但效果一般；
【60-70】很少获取与工作相关的知识与信息，不善于将获取的知识应用于工作中；
【60以下】没有学习的意识和行为，工作中墨守陈规。</t>
    <phoneticPr fontId="4" type="noConversion"/>
  </si>
  <si>
    <t>通用指标最终得分</t>
    <phoneticPr fontId="4" type="noConversion"/>
  </si>
  <si>
    <t>内容</t>
    <phoneticPr fontId="4" type="noConversion"/>
  </si>
  <si>
    <t>权重
（合计100%）</t>
    <phoneticPr fontId="4" type="noConversion"/>
  </si>
  <si>
    <t>具体情况（直接上级填写）</t>
    <phoneticPr fontId="4" type="noConversion"/>
  </si>
  <si>
    <t>直接上级评分[0,15]</t>
    <phoneticPr fontId="4" type="noConversion"/>
  </si>
  <si>
    <t>间接上级评分
[0,15]</t>
    <phoneticPr fontId="4" type="noConversion"/>
  </si>
  <si>
    <t>绩效得分</t>
    <phoneticPr fontId="4" type="noConversion"/>
  </si>
  <si>
    <t>加分项最终得分</t>
    <phoneticPr fontId="4" type="noConversion"/>
  </si>
  <si>
    <t>减分项最终得分</t>
    <phoneticPr fontId="4" type="noConversion"/>
  </si>
  <si>
    <t>姓名</t>
    <phoneticPr fontId="4" type="noConversion"/>
  </si>
  <si>
    <t>有效bug率</t>
    <phoneticPr fontId="4" type="noConversion"/>
  </si>
  <si>
    <t>测试效率</t>
    <phoneticPr fontId="4" type="noConversion"/>
  </si>
  <si>
    <t>项目流程得分</t>
    <phoneticPr fontId="4" type="noConversion"/>
  </si>
  <si>
    <t>项目进度偏差率</t>
    <phoneticPr fontId="4" type="noConversion"/>
  </si>
  <si>
    <t>【90-100】有非常强的团队意识，能作自我牺牲，善于与团队成员协作共事，相互支持，保持良好的团队工作氛围，并能引导团队达到团队目标；
【80-90】有较强的团队意识，能够与团队成员协作共事，相互支持，使工作顺利开展，保证团队任务的完成；
【70-80】有一定的团队意识，被动地协助团队成员完成团队目标，成员间协作一般；
【60-70】团队意识一般，尚能与团队成员协作，但协调不善，影响工作；
【60以下】缺乏团队意识，以自我为中心，不能与团队成员很好地协作，独断专行，计较个人得失，无法与他人协调。</t>
    <phoneticPr fontId="4" type="noConversion"/>
  </si>
  <si>
    <t>【90-100】非常善于沟通，能非常清晰地表达自己的思想和感情，获得其他同事的理解和支持，并能正确理解他人，形成良好互动；
【80-90】善于沟通，能正确地表达自己的思想和感情，一般能获得别人的理解和支持，并能正确理解他人，互动较好；
【70-80】有一定的沟通协调能力，能表达自己的思想和感情，但偶有无法获得他人理解和理解他人的情况；
【60-70】沟通协调能力差，有时不能表达自己的思想和感情，偶有无法获得他人理解和理解他人的情况，沟通存在一定障碍；
【60以下】沟通协调能力很差，不能表达自己的思想和感情，常常无法获得他人理解和理解他人，沟通存在障碍，甚至无意中对别人造成伤害。</t>
    <phoneticPr fontId="4" type="noConversion"/>
  </si>
  <si>
    <t>本季度
绩效目标值</t>
    <phoneticPr fontId="4" type="noConversion"/>
  </si>
  <si>
    <t>指标权重</t>
    <phoneticPr fontId="4" type="noConversion"/>
  </si>
  <si>
    <t>项目进度偏差率=∑项目进度偏差率*对应权重，其中
1.对应权重=单一项目规模/∑项目规模
2.项目选取标准：选取已进入测试阶段项目
3.取值标准：取整个项目进度偏差率值</t>
    <phoneticPr fontId="8" type="noConversion"/>
  </si>
  <si>
    <t>项目进度偏差率：
项目进度偏差率&lt;=0%,100
0%&lt;项目进度偏差率&lt;=20%,100-3*100*项目进度偏差率
项目进度偏差率&gt;20%，30</t>
    <phoneticPr fontId="8" type="noConversion"/>
  </si>
  <si>
    <t>测试人员在测试过程中提交BUG有效程度</t>
    <phoneticPr fontId="8" type="noConversion"/>
  </si>
  <si>
    <t>有效bug率=有效bug数/总bug数*100%</t>
    <phoneticPr fontId="8" type="noConversion"/>
  </si>
  <si>
    <t>3D/VR测试部</t>
  </si>
  <si>
    <t>聂芬</t>
  </si>
  <si>
    <t>李秀龙</t>
  </si>
  <si>
    <t>合肥测试部</t>
  </si>
  <si>
    <t>胡标炜</t>
  </si>
  <si>
    <t>实训测试部</t>
  </si>
  <si>
    <t>长沙测试部</t>
  </si>
  <si>
    <t>信息化测试部</t>
  </si>
  <si>
    <t>吴云峰</t>
  </si>
  <si>
    <t>孙继雷</t>
  </si>
  <si>
    <t>梁新飞</t>
  </si>
  <si>
    <t>吴正洲</t>
  </si>
  <si>
    <t>丁云云</t>
  </si>
  <si>
    <t>郑雁玲</t>
  </si>
  <si>
    <t>邵晴</t>
  </si>
  <si>
    <t>徐花平</t>
  </si>
  <si>
    <t>张发玲</t>
  </si>
  <si>
    <t>黄星</t>
  </si>
  <si>
    <t>杨晓钢</t>
  </si>
  <si>
    <t>黄少莲</t>
  </si>
  <si>
    <t>刘怡涵</t>
  </si>
  <si>
    <t>彭绍娣</t>
  </si>
  <si>
    <t>张建宇</t>
  </si>
  <si>
    <t>周容</t>
  </si>
  <si>
    <t>有效bug率（测试管理中心提供）</t>
  </si>
  <si>
    <t>测试效率（测试管理中心提供）</t>
  </si>
  <si>
    <t>李琪1</t>
  </si>
  <si>
    <t>翟平平</t>
  </si>
  <si>
    <t>朱茜</t>
  </si>
  <si>
    <t>苗盼盼</t>
  </si>
  <si>
    <t>张静6</t>
  </si>
  <si>
    <t>加分项
[0,15]
（人资统一填写）</t>
    <phoneticPr fontId="4" type="noConversion"/>
  </si>
  <si>
    <t>减分项
[0,15]
（人资统一填写）</t>
    <phoneticPr fontId="4" type="noConversion"/>
  </si>
  <si>
    <t>本季度达成数据</t>
    <phoneticPr fontId="4" type="noConversion"/>
  </si>
  <si>
    <t>姓名</t>
  </si>
  <si>
    <t>项目进度偏差率
（研发管理中心提供）</t>
  </si>
  <si>
    <t>项目流程得分
（研发管理中心提供）</t>
  </si>
  <si>
    <t>通用指标（40%）</t>
    <phoneticPr fontId="4" type="noConversion"/>
  </si>
  <si>
    <t>陈春</t>
  </si>
  <si>
    <t>廖红梅</t>
  </si>
  <si>
    <t>陶玲</t>
  </si>
  <si>
    <t>朱怀辉</t>
  </si>
  <si>
    <t>三级部门</t>
  </si>
  <si>
    <t>2017年Q3</t>
    <phoneticPr fontId="4" type="noConversion"/>
  </si>
  <si>
    <t>加减分（人资统一填写）</t>
    <phoneticPr fontId="4" type="noConversion"/>
  </si>
  <si>
    <t>2017年Q3季度绩效考核表 （测试项目经理）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</si>
</sst>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%"/>
    <numFmt numFmtId="177" formatCode="0.00_);[Red]\(0.00\)"/>
    <numFmt numFmtId="178" formatCode="0_ "/>
    <numFmt numFmtId="179" formatCode="0_);[Red]\(0\)"/>
    <numFmt numFmtId="180" formatCode="0.00_ "/>
  </numFmts>
  <fonts count="2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9" tint="-0.499984740745262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8"/>
      <name val="微软雅黑"/>
      <family val="2"/>
      <charset val="134"/>
    </font>
    <font>
      <sz val="9"/>
      <color rgb="FF0000FF"/>
      <name val="微软雅黑"/>
      <family val="2"/>
      <charset val="134"/>
    </font>
    <font>
      <b/>
      <sz val="8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9"/>
      <color rgb="FFC0000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rgb="FF000000"/>
      <name val="微软雅黑"/>
      <family val="2"/>
      <charset val="134"/>
    </font>
    <font>
      <sz val="11"/>
      <color theme="1"/>
      <name val="宋体"/>
      <family val="2"/>
    </font>
    <font>
      <b/>
      <sz val="1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FC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0" fontId="24" fillId="0" borderId="0">
      <alignment vertical="center"/>
    </xf>
    <xf numFmtId="0" fontId="2" fillId="0" borderId="0"/>
  </cellStyleXfs>
  <cellXfs count="125">
    <xf numFmtId="0" fontId="0" fillId="0" borderId="0" xfId="0"/>
    <xf numFmtId="0" fontId="3" fillId="0" borderId="0" xfId="0" applyFont="1"/>
    <xf numFmtId="0" fontId="3" fillId="3" borderId="0" xfId="0" applyFont="1" applyFill="1"/>
    <xf numFmtId="0" fontId="6" fillId="0" borderId="0" xfId="0" applyFont="1"/>
    <xf numFmtId="0" fontId="7" fillId="3" borderId="0" xfId="0" applyFont="1" applyFill="1" applyBorder="1" applyAlignment="1">
      <alignment vertical="center"/>
    </xf>
    <xf numFmtId="0" fontId="6" fillId="3" borderId="0" xfId="0" applyFont="1" applyFill="1"/>
    <xf numFmtId="0" fontId="9" fillId="0" borderId="0" xfId="0" applyFont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9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 readingOrder="1"/>
    </xf>
    <xf numFmtId="49" fontId="12" fillId="3" borderId="4" xfId="0" applyNumberFormat="1" applyFont="1" applyFill="1" applyBorder="1" applyAlignment="1">
      <alignment horizontal="center" vertical="center" wrapText="1" readingOrder="1"/>
    </xf>
    <xf numFmtId="0" fontId="6" fillId="3" borderId="4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vertical="center" wrapText="1" readingOrder="1"/>
    </xf>
    <xf numFmtId="0" fontId="13" fillId="3" borderId="4" xfId="0" applyFont="1" applyFill="1" applyBorder="1" applyAlignment="1">
      <alignment horizontal="center" vertical="center" wrapText="1" readingOrder="1"/>
    </xf>
    <xf numFmtId="2" fontId="14" fillId="3" borderId="5" xfId="0" applyNumberFormat="1" applyFont="1" applyFill="1" applyBorder="1" applyAlignment="1">
      <alignment vertical="center" wrapText="1" readingOrder="1"/>
    </xf>
    <xf numFmtId="0" fontId="15" fillId="4" borderId="6" xfId="0" applyFont="1" applyFill="1" applyBorder="1" applyAlignment="1">
      <alignment horizontal="center" vertical="center" wrapText="1" readingOrder="1"/>
    </xf>
    <xf numFmtId="0" fontId="15" fillId="4" borderId="7" xfId="0" applyFont="1" applyFill="1" applyBorder="1" applyAlignment="1">
      <alignment horizontal="center" vertical="center" wrapText="1" readingOrder="1"/>
    </xf>
    <xf numFmtId="9" fontId="15" fillId="5" borderId="7" xfId="1" applyFont="1" applyFill="1" applyBorder="1" applyAlignment="1">
      <alignment horizontal="center" vertical="center" wrapText="1" readingOrder="1"/>
    </xf>
    <xf numFmtId="0" fontId="15" fillId="5" borderId="7" xfId="0" applyFont="1" applyFill="1" applyBorder="1" applyAlignment="1">
      <alignment horizontal="center" vertical="center" wrapText="1" readingOrder="1"/>
    </xf>
    <xf numFmtId="0" fontId="15" fillId="6" borderId="11" xfId="0" applyFont="1" applyFill="1" applyBorder="1" applyAlignment="1">
      <alignment horizontal="center" vertical="center" wrapText="1" readingOrder="1"/>
    </xf>
    <xf numFmtId="0" fontId="9" fillId="7" borderId="7" xfId="0" applyFont="1" applyFill="1" applyBorder="1" applyAlignment="1">
      <alignment horizontal="center" vertical="center" wrapText="1"/>
    </xf>
    <xf numFmtId="9" fontId="9" fillId="7" borderId="7" xfId="1" applyFont="1" applyFill="1" applyBorder="1" applyAlignment="1">
      <alignment horizontal="center" vertical="center" wrapText="1"/>
    </xf>
    <xf numFmtId="9" fontId="16" fillId="7" borderId="7" xfId="1" applyFont="1" applyFill="1" applyBorder="1" applyAlignment="1">
      <alignment horizontal="center" vertical="center"/>
    </xf>
    <xf numFmtId="0" fontId="9" fillId="7" borderId="7" xfId="1" applyNumberFormat="1" applyFont="1" applyFill="1" applyBorder="1" applyAlignment="1">
      <alignment horizontal="center" vertical="center" wrapText="1"/>
    </xf>
    <xf numFmtId="0" fontId="16" fillId="7" borderId="7" xfId="0" applyFont="1" applyFill="1" applyBorder="1" applyAlignment="1">
      <alignment vertical="center" wrapText="1" readingOrder="1"/>
    </xf>
    <xf numFmtId="176" fontId="16" fillId="0" borderId="7" xfId="0" applyNumberFormat="1" applyFont="1" applyBorder="1" applyAlignment="1">
      <alignment vertical="center" wrapText="1" readingOrder="1"/>
    </xf>
    <xf numFmtId="0" fontId="16" fillId="0" borderId="7" xfId="0" applyNumberFormat="1" applyFont="1" applyBorder="1" applyAlignment="1">
      <alignment vertical="center" wrapText="1" readingOrder="1"/>
    </xf>
    <xf numFmtId="177" fontId="18" fillId="0" borderId="7" xfId="0" applyNumberFormat="1" applyFont="1" applyFill="1" applyBorder="1" applyAlignment="1">
      <alignment horizontal="right" vertical="center" wrapText="1" readingOrder="1"/>
    </xf>
    <xf numFmtId="0" fontId="19" fillId="0" borderId="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left" vertical="center" wrapText="1"/>
    </xf>
    <xf numFmtId="178" fontId="16" fillId="0" borderId="7" xfId="0" applyNumberFormat="1" applyFont="1" applyBorder="1" applyAlignment="1">
      <alignment vertical="center" wrapText="1" readingOrder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9" fontId="16" fillId="0" borderId="7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 readingOrder="1"/>
    </xf>
    <xf numFmtId="9" fontId="9" fillId="7" borderId="7" xfId="2" applyNumberFormat="1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left" vertical="center" wrapText="1"/>
    </xf>
    <xf numFmtId="9" fontId="16" fillId="0" borderId="7" xfId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right" vertical="center" wrapText="1" readingOrder="1"/>
    </xf>
    <xf numFmtId="0" fontId="20" fillId="0" borderId="0" xfId="0" applyFont="1" applyAlignment="1">
      <alignment horizontal="justify" vertical="center"/>
    </xf>
    <xf numFmtId="0" fontId="9" fillId="0" borderId="7" xfId="0" applyFont="1" applyBorder="1" applyAlignment="1">
      <alignment vertical="center" wrapText="1"/>
    </xf>
    <xf numFmtId="178" fontId="9" fillId="0" borderId="7" xfId="0" applyNumberFormat="1" applyFont="1" applyBorder="1" applyAlignment="1">
      <alignment horizontal="center" vertical="center" wrapText="1"/>
    </xf>
    <xf numFmtId="179" fontId="16" fillId="0" borderId="7" xfId="0" applyNumberFormat="1" applyFont="1" applyBorder="1" applyAlignment="1">
      <alignment vertical="center" wrapText="1" readingOrder="1"/>
    </xf>
    <xf numFmtId="177" fontId="18" fillId="0" borderId="11" xfId="0" applyNumberFormat="1" applyFont="1" applyFill="1" applyBorder="1" applyAlignment="1">
      <alignment horizontal="right" vertical="center" wrapText="1" readingOrder="1"/>
    </xf>
    <xf numFmtId="177" fontId="13" fillId="0" borderId="11" xfId="0" applyNumberFormat="1" applyFont="1" applyFill="1" applyBorder="1" applyAlignment="1">
      <alignment horizontal="right" vertical="center" wrapText="1" readingOrder="1"/>
    </xf>
    <xf numFmtId="9" fontId="16" fillId="0" borderId="7" xfId="0" applyNumberFormat="1" applyFont="1" applyFill="1" applyBorder="1" applyAlignment="1">
      <alignment vertical="center" wrapText="1" readingOrder="1"/>
    </xf>
    <xf numFmtId="2" fontId="18" fillId="0" borderId="7" xfId="0" applyNumberFormat="1" applyFont="1" applyFill="1" applyBorder="1" applyAlignment="1">
      <alignment horizontal="center" vertical="center" readingOrder="1"/>
    </xf>
    <xf numFmtId="2" fontId="18" fillId="0" borderId="11" xfId="0" applyNumberFormat="1" applyFont="1" applyBorder="1" applyAlignment="1"/>
    <xf numFmtId="0" fontId="16" fillId="0" borderId="7" xfId="0" applyFont="1" applyFill="1" applyBorder="1" applyAlignment="1">
      <alignment vertical="center" wrapText="1" readingOrder="1"/>
    </xf>
    <xf numFmtId="2" fontId="13" fillId="0" borderId="11" xfId="0" applyNumberFormat="1" applyFont="1" applyBorder="1"/>
    <xf numFmtId="2" fontId="21" fillId="0" borderId="7" xfId="0" applyNumberFormat="1" applyFont="1" applyFill="1" applyBorder="1" applyAlignment="1">
      <alignment horizontal="center" vertical="center" wrapText="1" readingOrder="1"/>
    </xf>
    <xf numFmtId="2" fontId="18" fillId="0" borderId="11" xfId="0" applyNumberFormat="1" applyFont="1" applyFill="1" applyBorder="1" applyAlignment="1">
      <alignment vertical="center" wrapText="1" readingOrder="1"/>
    </xf>
    <xf numFmtId="0" fontId="22" fillId="0" borderId="7" xfId="0" applyFont="1" applyBorder="1" applyAlignment="1">
      <alignment vertical="center"/>
    </xf>
    <xf numFmtId="0" fontId="22" fillId="0" borderId="7" xfId="0" applyFont="1" applyBorder="1" applyAlignment="1">
      <alignment horizontal="center"/>
    </xf>
    <xf numFmtId="2" fontId="13" fillId="0" borderId="24" xfId="0" applyNumberFormat="1" applyFont="1" applyBorder="1"/>
    <xf numFmtId="0" fontId="23" fillId="8" borderId="7" xfId="0" applyFont="1" applyFill="1" applyBorder="1" applyAlignment="1">
      <alignment horizontal="center" vertical="center" wrapText="1"/>
    </xf>
    <xf numFmtId="0" fontId="10" fillId="0" borderId="7" xfId="0" applyNumberFormat="1" applyFont="1" applyFill="1" applyBorder="1" applyAlignment="1">
      <alignment horizontal="center" vertical="center" wrapText="1"/>
    </xf>
    <xf numFmtId="10" fontId="16" fillId="0" borderId="7" xfId="0" applyNumberFormat="1" applyFont="1" applyBorder="1" applyAlignment="1">
      <alignment vertical="center" wrapText="1" readingOrder="1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 readingOrder="1"/>
    </xf>
    <xf numFmtId="10" fontId="0" fillId="0" borderId="0" xfId="1" applyNumberFormat="1" applyFont="1" applyAlignment="1"/>
    <xf numFmtId="10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80" fontId="16" fillId="0" borderId="7" xfId="0" applyNumberFormat="1" applyFont="1" applyBorder="1" applyAlignment="1">
      <alignment vertical="center" wrapText="1" readingOrder="1"/>
    </xf>
    <xf numFmtId="0" fontId="9" fillId="0" borderId="7" xfId="0" applyNumberFormat="1" applyFont="1" applyFill="1" applyBorder="1" applyAlignment="1">
      <alignment horizontal="center" vertical="center"/>
    </xf>
    <xf numFmtId="0" fontId="0" fillId="0" borderId="0" xfId="1" applyNumberFormat="1" applyFont="1" applyAlignment="1"/>
    <xf numFmtId="10" fontId="25" fillId="9" borderId="7" xfId="0" applyNumberFormat="1" applyFont="1" applyFill="1" applyBorder="1" applyAlignment="1">
      <alignment horizontal="center" vertical="center" wrapText="1"/>
    </xf>
    <xf numFmtId="177" fontId="25" fillId="9" borderId="7" xfId="0" applyNumberFormat="1" applyFont="1" applyFill="1" applyBorder="1" applyAlignment="1">
      <alignment horizontal="center" vertical="center" wrapText="1"/>
    </xf>
    <xf numFmtId="0" fontId="25" fillId="0" borderId="7" xfId="0" applyNumberFormat="1" applyFont="1" applyFill="1" applyBorder="1" applyAlignment="1">
      <alignment horizontal="center" vertical="center" wrapText="1"/>
    </xf>
    <xf numFmtId="10" fontId="16" fillId="10" borderId="7" xfId="3" applyNumberFormat="1" applyFont="1" applyFill="1" applyBorder="1" applyAlignment="1">
      <alignment horizontal="left" vertical="center"/>
    </xf>
    <xf numFmtId="0" fontId="26" fillId="0" borderId="7" xfId="0" applyFont="1" applyFill="1" applyBorder="1"/>
    <xf numFmtId="177" fontId="16" fillId="10" borderId="7" xfId="0" applyNumberFormat="1" applyFont="1" applyFill="1" applyBorder="1" applyAlignment="1">
      <alignment horizontal="left" vertical="center"/>
    </xf>
    <xf numFmtId="10" fontId="16" fillId="10" borderId="7" xfId="0" applyNumberFormat="1" applyFont="1" applyFill="1" applyBorder="1" applyAlignment="1">
      <alignment horizontal="left" vertical="center"/>
    </xf>
    <xf numFmtId="10" fontId="16" fillId="10" borderId="7" xfId="5" applyNumberFormat="1" applyFont="1" applyFill="1" applyBorder="1" applyAlignment="1">
      <alignment horizontal="left" vertical="center"/>
    </xf>
    <xf numFmtId="0" fontId="9" fillId="10" borderId="7" xfId="0" applyNumberFormat="1" applyFont="1" applyFill="1" applyBorder="1" applyAlignment="1">
      <alignment horizontal="center" vertical="center"/>
    </xf>
    <xf numFmtId="10" fontId="16" fillId="11" borderId="7" xfId="0" applyNumberFormat="1" applyFont="1" applyFill="1" applyBorder="1" applyAlignment="1">
      <alignment horizontal="left" vertical="center"/>
    </xf>
    <xf numFmtId="177" fontId="16" fillId="11" borderId="7" xfId="0" applyNumberFormat="1" applyFont="1" applyFill="1" applyBorder="1" applyAlignment="1">
      <alignment horizontal="left" vertical="center"/>
    </xf>
    <xf numFmtId="10" fontId="26" fillId="0" borderId="7" xfId="1" applyNumberFormat="1" applyFont="1" applyFill="1" applyBorder="1" applyAlignment="1"/>
    <xf numFmtId="0" fontId="27" fillId="1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vertical="center" wrapText="1" readingOrder="1"/>
    </xf>
    <xf numFmtId="0" fontId="9" fillId="3" borderId="0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center" vertical="center" wrapText="1" readingOrder="1"/>
    </xf>
    <xf numFmtId="0" fontId="12" fillId="3" borderId="3" xfId="0" applyFont="1" applyFill="1" applyBorder="1" applyAlignment="1">
      <alignment horizontal="center" vertical="center" wrapText="1" readingOrder="1"/>
    </xf>
    <xf numFmtId="0" fontId="15" fillId="4" borderId="8" xfId="0" applyFont="1" applyFill="1" applyBorder="1" applyAlignment="1">
      <alignment horizontal="center" vertical="center" wrapText="1" readingOrder="1"/>
    </xf>
    <xf numFmtId="0" fontId="15" fillId="4" borderId="9" xfId="0" applyFont="1" applyFill="1" applyBorder="1" applyAlignment="1">
      <alignment horizontal="center" vertical="center" wrapText="1" readingOrder="1"/>
    </xf>
    <xf numFmtId="0" fontId="15" fillId="4" borderId="10" xfId="0" applyFont="1" applyFill="1" applyBorder="1" applyAlignment="1">
      <alignment horizontal="center" vertical="center" wrapText="1" readingOrder="1"/>
    </xf>
    <xf numFmtId="0" fontId="9" fillId="0" borderId="8" xfId="0" applyFont="1" applyBorder="1" applyAlignment="1">
      <alignment horizontal="left" vertical="center" wrapText="1" readingOrder="1"/>
    </xf>
    <xf numFmtId="0" fontId="9" fillId="0" borderId="9" xfId="0" applyFont="1" applyBorder="1" applyAlignment="1">
      <alignment horizontal="left" vertical="center" wrapText="1" readingOrder="1"/>
    </xf>
    <xf numFmtId="0" fontId="9" fillId="0" borderId="10" xfId="0" applyFont="1" applyBorder="1" applyAlignment="1">
      <alignment horizontal="left" vertical="center" wrapText="1" readingOrder="1"/>
    </xf>
    <xf numFmtId="0" fontId="15" fillId="0" borderId="15" xfId="0" applyFont="1" applyFill="1" applyBorder="1" applyAlignment="1">
      <alignment horizontal="center" vertical="center" wrapText="1" readingOrder="1"/>
    </xf>
    <xf numFmtId="0" fontId="15" fillId="0" borderId="16" xfId="0" applyFont="1" applyFill="1" applyBorder="1" applyAlignment="1">
      <alignment horizontal="center" vertical="center" wrapText="1" readingOrder="1"/>
    </xf>
    <xf numFmtId="0" fontId="15" fillId="0" borderId="17" xfId="0" applyFont="1" applyFill="1" applyBorder="1" applyAlignment="1">
      <alignment horizontal="center" vertical="center" wrapText="1" readingOrder="1"/>
    </xf>
    <xf numFmtId="0" fontId="15" fillId="0" borderId="19" xfId="0" applyFont="1" applyFill="1" applyBorder="1" applyAlignment="1">
      <alignment horizontal="center" vertical="center" wrapText="1" readingOrder="1"/>
    </xf>
    <xf numFmtId="0" fontId="15" fillId="0" borderId="20" xfId="0" applyFont="1" applyFill="1" applyBorder="1" applyAlignment="1">
      <alignment horizontal="center" vertical="center" wrapText="1" readingOrder="1"/>
    </xf>
    <xf numFmtId="0" fontId="15" fillId="0" borderId="21" xfId="0" applyFont="1" applyFill="1" applyBorder="1" applyAlignment="1">
      <alignment horizontal="center" vertical="center" wrapText="1" readingOrder="1"/>
    </xf>
    <xf numFmtId="0" fontId="15" fillId="0" borderId="12" xfId="0" applyFont="1" applyFill="1" applyBorder="1" applyAlignment="1">
      <alignment horizontal="center" vertical="center" wrapText="1" readingOrder="1"/>
    </xf>
    <xf numFmtId="0" fontId="15" fillId="0" borderId="13" xfId="0" applyFont="1" applyFill="1" applyBorder="1" applyAlignment="1">
      <alignment horizontal="center" vertical="center" wrapText="1" readingOrder="1"/>
    </xf>
    <xf numFmtId="0" fontId="15" fillId="0" borderId="14" xfId="0" applyFont="1" applyFill="1" applyBorder="1" applyAlignment="1">
      <alignment horizontal="center" vertical="center" wrapText="1" readingOrder="1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 readingOrder="1"/>
    </xf>
    <xf numFmtId="0" fontId="15" fillId="0" borderId="6" xfId="0" applyFont="1" applyFill="1" applyBorder="1" applyAlignment="1">
      <alignment horizontal="center" vertical="center" wrapText="1" readingOrder="1"/>
    </xf>
    <xf numFmtId="0" fontId="15" fillId="0" borderId="7" xfId="0" applyFont="1" applyFill="1" applyBorder="1" applyAlignment="1">
      <alignment horizontal="center" vertical="center" wrapText="1" readingOrder="1"/>
    </xf>
    <xf numFmtId="0" fontId="15" fillId="4" borderId="7" xfId="0" applyFont="1" applyFill="1" applyBorder="1" applyAlignment="1">
      <alignment horizontal="center" vertical="center" wrapText="1" readingOrder="1"/>
    </xf>
    <xf numFmtId="0" fontId="15" fillId="5" borderId="7" xfId="0" applyFont="1" applyFill="1" applyBorder="1" applyAlignment="1">
      <alignment horizontal="center" vertical="center" wrapText="1" readingOrder="1"/>
    </xf>
    <xf numFmtId="0" fontId="12" fillId="0" borderId="7" xfId="0" applyFont="1" applyFill="1" applyBorder="1" applyAlignment="1">
      <alignment vertical="center" wrapText="1" readingOrder="1"/>
    </xf>
    <xf numFmtId="0" fontId="16" fillId="0" borderId="7" xfId="0" applyFont="1" applyFill="1" applyBorder="1" applyAlignment="1">
      <alignment horizontal="left" vertical="center" wrapText="1" readingOrder="1"/>
    </xf>
    <xf numFmtId="0" fontId="16" fillId="0" borderId="7" xfId="0" applyFont="1" applyFill="1" applyBorder="1" applyAlignment="1">
      <alignment horizontal="center" vertical="center" wrapText="1" readingOrder="1"/>
    </xf>
    <xf numFmtId="0" fontId="15" fillId="0" borderId="7" xfId="0" applyFont="1" applyFill="1" applyBorder="1" applyAlignment="1">
      <alignment vertical="center" wrapText="1" readingOrder="1"/>
    </xf>
    <xf numFmtId="0" fontId="15" fillId="0" borderId="22" xfId="0" applyFont="1" applyFill="1" applyBorder="1" applyAlignment="1">
      <alignment horizontal="center" vertical="center" wrapText="1" readingOrder="1"/>
    </xf>
    <xf numFmtId="0" fontId="15" fillId="0" borderId="23" xfId="0" applyFont="1" applyFill="1" applyBorder="1" applyAlignment="1">
      <alignment horizontal="center" vertical="center" wrapText="1" readingOrder="1"/>
    </xf>
    <xf numFmtId="0" fontId="22" fillId="0" borderId="7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5"/>
    <cellStyle name="常规 2 3" xfId="2"/>
    <cellStyle name="常规 77" xfId="3"/>
    <cellStyle name="常规 81" xfId="4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H14" sqref="H14"/>
    </sheetView>
  </sheetViews>
  <sheetFormatPr defaultColWidth="9" defaultRowHeight="16.5" x14ac:dyDescent="0.3"/>
  <cols>
    <col min="1" max="1" width="1.125" style="1" customWidth="1"/>
    <col min="2" max="2" width="10" style="1" customWidth="1"/>
    <col min="3" max="3" width="12.375" style="1" customWidth="1"/>
    <col min="4" max="4" width="11.875" style="1" customWidth="1"/>
    <col min="5" max="5" width="13.5" style="1" customWidth="1"/>
    <col min="6" max="6" width="12.625" style="1" customWidth="1"/>
    <col min="7" max="7" width="12.375" style="1" customWidth="1"/>
    <col min="8" max="8" width="28.125" style="1" customWidth="1"/>
    <col min="9" max="9" width="5" style="1" customWidth="1"/>
    <col min="10" max="10" width="6.875" style="1" customWidth="1"/>
    <col min="11" max="11" width="6.75" style="1" customWidth="1"/>
    <col min="12" max="12" width="20.625" style="1" customWidth="1"/>
    <col min="13" max="13" width="14" style="1" customWidth="1"/>
    <col min="14" max="14" width="12.875" style="1" customWidth="1"/>
    <col min="15" max="16384" width="9" style="1"/>
  </cols>
  <sheetData>
    <row r="1" spans="1:17" ht="6.75" customHeight="1" x14ac:dyDescent="0.3"/>
    <row r="2" spans="1:17" ht="22.5" customHeight="1" x14ac:dyDescent="0.3">
      <c r="B2" s="89" t="s">
        <v>132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7" ht="5.2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s="3" customFormat="1" ht="15" customHeight="1" x14ac:dyDescent="0.35">
      <c r="B4" s="4" t="s">
        <v>0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7" s="9" customFormat="1" ht="15" customHeight="1" x14ac:dyDescent="0.15">
      <c r="A5" s="6"/>
      <c r="B5" s="7" t="s">
        <v>1</v>
      </c>
      <c r="C5" s="7"/>
      <c r="D5" s="7" t="s">
        <v>2</v>
      </c>
      <c r="E5" s="8"/>
      <c r="F5" s="7"/>
      <c r="G5" s="7"/>
      <c r="H5" s="7"/>
      <c r="I5" s="7"/>
      <c r="J5" s="7"/>
      <c r="K5" s="7"/>
      <c r="L5" s="7"/>
      <c r="M5" s="7"/>
      <c r="N5" s="7"/>
      <c r="P5" s="10"/>
    </row>
    <row r="6" spans="1:17" s="9" customFormat="1" ht="15" customHeight="1" x14ac:dyDescent="0.15">
      <c r="A6" s="6"/>
      <c r="B6" s="7"/>
      <c r="C6" s="7"/>
      <c r="D6" s="7" t="s">
        <v>3</v>
      </c>
      <c r="E6" s="8"/>
      <c r="F6" s="7"/>
      <c r="G6" s="7"/>
      <c r="H6" s="7"/>
      <c r="I6" s="7"/>
      <c r="J6" s="7"/>
      <c r="K6" s="7"/>
      <c r="L6" s="7"/>
      <c r="M6" s="7"/>
      <c r="N6" s="7"/>
      <c r="P6" s="10"/>
    </row>
    <row r="7" spans="1:17" s="9" customFormat="1" ht="15" customHeight="1" x14ac:dyDescent="0.15">
      <c r="A7" s="6"/>
      <c r="B7" s="7" t="s">
        <v>4</v>
      </c>
      <c r="C7" s="7"/>
      <c r="D7" s="11"/>
      <c r="E7" s="11"/>
      <c r="F7" s="7"/>
      <c r="G7" s="7"/>
      <c r="H7" s="7"/>
      <c r="I7" s="7"/>
      <c r="J7" s="7"/>
      <c r="K7" s="7"/>
      <c r="L7" s="7"/>
      <c r="M7" s="7"/>
      <c r="N7" s="7"/>
      <c r="P7" s="10"/>
    </row>
    <row r="8" spans="1:17" s="9" customFormat="1" ht="15" customHeight="1" x14ac:dyDescent="0.15">
      <c r="A8" s="6"/>
      <c r="B8" s="7" t="s">
        <v>5</v>
      </c>
      <c r="C8" s="7"/>
      <c r="D8" s="11"/>
      <c r="E8" s="11"/>
      <c r="F8" s="7"/>
      <c r="G8" s="7"/>
      <c r="H8" s="7"/>
      <c r="I8" s="7"/>
      <c r="J8" s="7"/>
      <c r="K8" s="7"/>
      <c r="L8" s="7"/>
      <c r="M8" s="7"/>
      <c r="N8" s="7"/>
      <c r="P8" s="10"/>
    </row>
    <row r="9" spans="1:17" s="9" customFormat="1" ht="15" customHeight="1" x14ac:dyDescent="0.15">
      <c r="A9" s="6"/>
      <c r="B9" s="90" t="s">
        <v>6</v>
      </c>
      <c r="C9" s="90"/>
      <c r="D9" s="90"/>
      <c r="E9" s="90"/>
      <c r="F9" s="90"/>
      <c r="G9" s="90"/>
      <c r="H9" s="90"/>
      <c r="I9" s="90"/>
      <c r="J9" s="12"/>
      <c r="K9" s="7"/>
      <c r="L9" s="7"/>
      <c r="M9" s="7"/>
      <c r="N9" s="7"/>
      <c r="P9" s="10"/>
    </row>
    <row r="10" spans="1:17" s="9" customFormat="1" ht="15" customHeight="1" x14ac:dyDescent="0.15">
      <c r="A10" s="6"/>
      <c r="B10" s="90" t="s">
        <v>7</v>
      </c>
      <c r="C10" s="90"/>
      <c r="D10" s="90"/>
      <c r="E10" s="90"/>
      <c r="F10" s="90"/>
      <c r="G10" s="90"/>
      <c r="H10" s="90"/>
      <c r="I10" s="90"/>
      <c r="J10" s="12"/>
      <c r="K10" s="7"/>
      <c r="L10" s="7"/>
      <c r="M10" s="7"/>
      <c r="N10" s="7"/>
      <c r="P10" s="10"/>
    </row>
    <row r="11" spans="1:17" s="9" customFormat="1" ht="15" customHeight="1" x14ac:dyDescent="0.15">
      <c r="A11" s="6"/>
      <c r="B11" s="7" t="s">
        <v>8</v>
      </c>
      <c r="C11" s="7"/>
      <c r="D11" s="13"/>
      <c r="E11" s="13"/>
      <c r="F11" s="13"/>
      <c r="G11" s="13"/>
      <c r="H11" s="13"/>
      <c r="I11" s="13"/>
      <c r="J11" s="13"/>
      <c r="K11" s="7"/>
      <c r="L11" s="7"/>
      <c r="M11" s="7"/>
      <c r="N11" s="7"/>
      <c r="P11" s="10"/>
    </row>
    <row r="12" spans="1:17" s="9" customFormat="1" ht="15" customHeight="1" x14ac:dyDescent="0.15">
      <c r="A12" s="6"/>
      <c r="B12" s="7" t="s">
        <v>9</v>
      </c>
      <c r="C12" s="7"/>
      <c r="D12" s="13"/>
      <c r="E12" s="13"/>
      <c r="F12" s="13"/>
      <c r="G12" s="13"/>
      <c r="H12" s="13"/>
      <c r="I12" s="13"/>
      <c r="J12" s="13"/>
      <c r="K12" s="7"/>
      <c r="L12" s="7"/>
      <c r="M12" s="7"/>
      <c r="N12" s="7"/>
      <c r="P12" s="10"/>
    </row>
    <row r="13" spans="1:17" s="9" customFormat="1" ht="15" customHeight="1" x14ac:dyDescent="0.15">
      <c r="A13" s="14"/>
      <c r="B13" s="7" t="s">
        <v>10</v>
      </c>
      <c r="C13" s="7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P13" s="15"/>
      <c r="Q13" s="16"/>
    </row>
    <row r="14" spans="1:17" s="9" customFormat="1" ht="15" customHeight="1" x14ac:dyDescent="0.15">
      <c r="A14" s="14"/>
      <c r="B14" s="7" t="s">
        <v>11</v>
      </c>
      <c r="C14" s="7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P14" s="15"/>
      <c r="Q14" s="16"/>
    </row>
    <row r="15" spans="1:17" s="9" customFormat="1" ht="6.75" customHeight="1" thickBot="1" x14ac:dyDescent="0.2">
      <c r="A15" s="14"/>
      <c r="B15" s="7"/>
      <c r="C15" s="7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P15" s="15"/>
      <c r="Q15" s="16"/>
    </row>
    <row r="16" spans="1:17" s="3" customFormat="1" ht="49.5" x14ac:dyDescent="0.35">
      <c r="B16" s="69" t="s">
        <v>12</v>
      </c>
      <c r="C16" s="91"/>
      <c r="D16" s="92"/>
      <c r="E16" s="17" t="s">
        <v>13</v>
      </c>
      <c r="F16" s="18"/>
      <c r="G16" s="19" t="s">
        <v>14</v>
      </c>
      <c r="H16" s="17" t="s">
        <v>130</v>
      </c>
      <c r="I16" s="20" t="s">
        <v>15</v>
      </c>
      <c r="J16" s="20"/>
      <c r="K16" s="17" t="s">
        <v>16</v>
      </c>
      <c r="L16" s="21"/>
      <c r="M16" s="17" t="s">
        <v>17</v>
      </c>
      <c r="N16" s="22" t="e">
        <f>N22+N29+N35-N40</f>
        <v>#N/A</v>
      </c>
    </row>
    <row r="17" spans="2:15" s="3" customFormat="1" ht="33" x14ac:dyDescent="0.35">
      <c r="B17" s="23" t="s">
        <v>18</v>
      </c>
      <c r="C17" s="24" t="s">
        <v>19</v>
      </c>
      <c r="D17" s="24" t="s">
        <v>20</v>
      </c>
      <c r="E17" s="24" t="s">
        <v>21</v>
      </c>
      <c r="F17" s="24" t="s">
        <v>82</v>
      </c>
      <c r="G17" s="24" t="s">
        <v>22</v>
      </c>
      <c r="H17" s="24" t="s">
        <v>23</v>
      </c>
      <c r="I17" s="93" t="s">
        <v>24</v>
      </c>
      <c r="J17" s="94"/>
      <c r="K17" s="95"/>
      <c r="L17" s="25" t="s">
        <v>120</v>
      </c>
      <c r="M17" s="26" t="s">
        <v>25</v>
      </c>
      <c r="N17" s="27" t="s">
        <v>26</v>
      </c>
    </row>
    <row r="18" spans="2:15" s="3" customFormat="1" ht="42.75" x14ac:dyDescent="0.35">
      <c r="B18" s="105" t="s">
        <v>27</v>
      </c>
      <c r="C18" s="105" t="s">
        <v>28</v>
      </c>
      <c r="D18" s="28" t="s">
        <v>29</v>
      </c>
      <c r="E18" s="29" t="s">
        <v>85</v>
      </c>
      <c r="F18" s="30">
        <v>0.15</v>
      </c>
      <c r="G18" s="31" t="s">
        <v>30</v>
      </c>
      <c r="H18" s="32" t="s">
        <v>86</v>
      </c>
      <c r="I18" s="111" t="s">
        <v>31</v>
      </c>
      <c r="J18" s="111"/>
      <c r="K18" s="111"/>
      <c r="L18" s="33" t="e">
        <f>数据收集表!B2</f>
        <v>#N/A</v>
      </c>
      <c r="M18" s="34" t="e">
        <f>IF(L18&gt;=90%,100,IF(L18&lt;60%,50,100-(90%-L18)*2*100))</f>
        <v>#N/A</v>
      </c>
      <c r="N18" s="35" t="e">
        <f>M18*F18</f>
        <v>#N/A</v>
      </c>
    </row>
    <row r="19" spans="2:15" s="3" customFormat="1" ht="81" x14ac:dyDescent="0.35">
      <c r="B19" s="106"/>
      <c r="C19" s="106"/>
      <c r="D19" s="36" t="s">
        <v>32</v>
      </c>
      <c r="E19" s="29" t="s">
        <v>33</v>
      </c>
      <c r="F19" s="30">
        <v>0.15</v>
      </c>
      <c r="G19" s="31">
        <v>90</v>
      </c>
      <c r="H19" s="37" t="s">
        <v>34</v>
      </c>
      <c r="I19" s="111" t="s">
        <v>35</v>
      </c>
      <c r="J19" s="111"/>
      <c r="K19" s="111"/>
      <c r="L19" s="73" t="e">
        <f>数据收集表!C2</f>
        <v>#N/A</v>
      </c>
      <c r="M19" s="38" t="e">
        <f>IF(L19&gt;=200,100,IF(L19&gt;=160,100-(200-L19),60))</f>
        <v>#N/A</v>
      </c>
      <c r="N19" s="35" t="e">
        <f>M19*F19</f>
        <v>#N/A</v>
      </c>
    </row>
    <row r="20" spans="2:15" s="3" customFormat="1" ht="42.75" x14ac:dyDescent="0.35">
      <c r="B20" s="106"/>
      <c r="C20" s="106"/>
      <c r="D20" s="39" t="s">
        <v>36</v>
      </c>
      <c r="E20" s="40" t="s">
        <v>37</v>
      </c>
      <c r="F20" s="41">
        <v>0.1</v>
      </c>
      <c r="G20" s="31" t="s">
        <v>38</v>
      </c>
      <c r="H20" s="42" t="s">
        <v>39</v>
      </c>
      <c r="I20" s="96" t="s">
        <v>40</v>
      </c>
      <c r="J20" s="97"/>
      <c r="K20" s="98"/>
      <c r="L20" s="73" t="e">
        <f>数据收集表!D2</f>
        <v>#N/A</v>
      </c>
      <c r="M20" s="34" t="e">
        <f>IF(L20&gt;=95,100,IF(L20&gt;=80,L20*2-100,50))</f>
        <v>#N/A</v>
      </c>
      <c r="N20" s="35" t="e">
        <f>M20*F20</f>
        <v>#N/A</v>
      </c>
    </row>
    <row r="21" spans="2:15" s="3" customFormat="1" ht="85.5" x14ac:dyDescent="0.35">
      <c r="B21" s="107"/>
      <c r="C21" s="107"/>
      <c r="D21" s="43" t="s">
        <v>41</v>
      </c>
      <c r="E21" s="44" t="s">
        <v>42</v>
      </c>
      <c r="F21" s="45">
        <v>0.2</v>
      </c>
      <c r="G21" s="31" t="s">
        <v>43</v>
      </c>
      <c r="H21" s="32" t="s">
        <v>83</v>
      </c>
      <c r="I21" s="96" t="s">
        <v>84</v>
      </c>
      <c r="J21" s="97"/>
      <c r="K21" s="98"/>
      <c r="L21" s="65" t="e">
        <f>数据收集表!E2</f>
        <v>#N/A</v>
      </c>
      <c r="M21" s="34" t="e">
        <f>IF(L21&lt;=0%,100,IF(L21&lt;=20%,100-3*100*L21,30))</f>
        <v>#N/A</v>
      </c>
      <c r="N21" s="35" t="e">
        <f>M21*F21</f>
        <v>#N/A</v>
      </c>
    </row>
    <row r="22" spans="2:15" s="3" customFormat="1" x14ac:dyDescent="0.35">
      <c r="B22" s="99" t="s">
        <v>44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1"/>
      <c r="N22" s="46" t="e">
        <f>SUM(N18:N21)</f>
        <v>#N/A</v>
      </c>
    </row>
    <row r="23" spans="2:15" s="3" customFormat="1" ht="33" customHeight="1" x14ac:dyDescent="0.35">
      <c r="B23" s="23" t="s">
        <v>45</v>
      </c>
      <c r="C23" s="24" t="s">
        <v>46</v>
      </c>
      <c r="D23" s="24" t="s">
        <v>20</v>
      </c>
      <c r="E23" s="24" t="s">
        <v>47</v>
      </c>
      <c r="F23" s="24" t="s">
        <v>48</v>
      </c>
      <c r="G23" s="24" t="s">
        <v>81</v>
      </c>
      <c r="H23" s="24" t="s">
        <v>49</v>
      </c>
      <c r="I23" s="93" t="s">
        <v>50</v>
      </c>
      <c r="J23" s="94"/>
      <c r="K23" s="95"/>
      <c r="L23" s="26" t="s">
        <v>51</v>
      </c>
      <c r="M23" s="26" t="s">
        <v>52</v>
      </c>
      <c r="N23" s="27" t="s">
        <v>53</v>
      </c>
    </row>
    <row r="24" spans="2:15" s="3" customFormat="1" ht="45.75" customHeight="1" x14ac:dyDescent="0.35">
      <c r="B24" s="102" t="s">
        <v>124</v>
      </c>
      <c r="C24" s="105" t="s">
        <v>54</v>
      </c>
      <c r="D24" s="47" t="s">
        <v>55</v>
      </c>
      <c r="E24" s="48" t="s">
        <v>56</v>
      </c>
      <c r="F24" s="29">
        <v>0.1</v>
      </c>
      <c r="G24" s="49">
        <v>100</v>
      </c>
      <c r="H24" s="48" t="s">
        <v>57</v>
      </c>
      <c r="I24" s="108"/>
      <c r="J24" s="109"/>
      <c r="K24" s="110"/>
      <c r="L24" s="50"/>
      <c r="M24" s="50"/>
      <c r="N24" s="51">
        <f>F24*(L24*60%+M24*40%)</f>
        <v>0</v>
      </c>
    </row>
    <row r="25" spans="2:15" s="3" customFormat="1" ht="45.75" customHeight="1" x14ac:dyDescent="0.35">
      <c r="B25" s="103"/>
      <c r="C25" s="106"/>
      <c r="D25" s="39" t="s">
        <v>58</v>
      </c>
      <c r="E25" s="40" t="s">
        <v>59</v>
      </c>
      <c r="F25" s="29">
        <v>0.08</v>
      </c>
      <c r="G25" s="49">
        <v>100</v>
      </c>
      <c r="H25" s="48" t="s">
        <v>79</v>
      </c>
      <c r="I25" s="108"/>
      <c r="J25" s="109"/>
      <c r="K25" s="110"/>
      <c r="L25" s="50"/>
      <c r="M25" s="50"/>
      <c r="N25" s="51">
        <f>F25*(L25*60%+M25*40%)</f>
        <v>0</v>
      </c>
    </row>
    <row r="26" spans="2:15" s="3" customFormat="1" ht="45.75" customHeight="1" x14ac:dyDescent="0.35">
      <c r="B26" s="103"/>
      <c r="C26" s="106"/>
      <c r="D26" s="39" t="s">
        <v>60</v>
      </c>
      <c r="E26" s="40" t="s">
        <v>59</v>
      </c>
      <c r="F26" s="29">
        <v>0.08</v>
      </c>
      <c r="G26" s="49">
        <v>100</v>
      </c>
      <c r="H26" s="48" t="s">
        <v>80</v>
      </c>
      <c r="I26" s="108"/>
      <c r="J26" s="109"/>
      <c r="K26" s="110"/>
      <c r="L26" s="50"/>
      <c r="M26" s="50"/>
      <c r="N26" s="51">
        <f>F26*(L26*60%+M26*40%)</f>
        <v>0</v>
      </c>
    </row>
    <row r="27" spans="2:15" s="3" customFormat="1" ht="45.75" customHeight="1" x14ac:dyDescent="0.35">
      <c r="B27" s="103"/>
      <c r="C27" s="106"/>
      <c r="D27" s="39" t="s">
        <v>61</v>
      </c>
      <c r="E27" s="40" t="s">
        <v>59</v>
      </c>
      <c r="F27" s="29">
        <v>0.06</v>
      </c>
      <c r="G27" s="49">
        <v>100</v>
      </c>
      <c r="H27" s="48" t="s">
        <v>62</v>
      </c>
      <c r="I27" s="108"/>
      <c r="J27" s="109"/>
      <c r="K27" s="110"/>
      <c r="L27" s="50"/>
      <c r="M27" s="50"/>
      <c r="N27" s="51">
        <f>F27*(L27*60%+M27*40%)</f>
        <v>0</v>
      </c>
    </row>
    <row r="28" spans="2:15" s="3" customFormat="1" ht="45.75" customHeight="1" x14ac:dyDescent="0.35">
      <c r="B28" s="104"/>
      <c r="C28" s="107"/>
      <c r="D28" s="39" t="s">
        <v>63</v>
      </c>
      <c r="E28" s="40" t="s">
        <v>59</v>
      </c>
      <c r="F28" s="29">
        <v>0.08</v>
      </c>
      <c r="G28" s="49">
        <v>100</v>
      </c>
      <c r="H28" s="48" t="s">
        <v>64</v>
      </c>
      <c r="I28" s="108"/>
      <c r="J28" s="109"/>
      <c r="K28" s="110"/>
      <c r="L28" s="50"/>
      <c r="M28" s="50"/>
      <c r="N28" s="51">
        <f>F28*(L28*60%+M28*40%)</f>
        <v>0</v>
      </c>
    </row>
    <row r="29" spans="2:15" s="3" customFormat="1" x14ac:dyDescent="0.35">
      <c r="B29" s="112" t="s">
        <v>65</v>
      </c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52">
        <f>SUM(N24:N28)</f>
        <v>0</v>
      </c>
    </row>
    <row r="30" spans="2:15" s="3" customFormat="1" x14ac:dyDescent="0.35">
      <c r="B30" s="88" t="s">
        <v>131</v>
      </c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2:15" ht="33" x14ac:dyDescent="0.3">
      <c r="B31" s="112" t="s">
        <v>118</v>
      </c>
      <c r="C31" s="114" t="s">
        <v>46</v>
      </c>
      <c r="D31" s="114"/>
      <c r="E31" s="114" t="s">
        <v>66</v>
      </c>
      <c r="F31" s="114"/>
      <c r="G31" s="24" t="s">
        <v>67</v>
      </c>
      <c r="H31" s="114" t="s">
        <v>68</v>
      </c>
      <c r="I31" s="114"/>
      <c r="J31" s="114"/>
      <c r="K31" s="115" t="s">
        <v>69</v>
      </c>
      <c r="L31" s="115"/>
      <c r="M31" s="26" t="s">
        <v>70</v>
      </c>
      <c r="N31" s="27" t="s">
        <v>71</v>
      </c>
    </row>
    <row r="32" spans="2:15" x14ac:dyDescent="0.3">
      <c r="B32" s="112"/>
      <c r="C32" s="116"/>
      <c r="D32" s="116"/>
      <c r="E32" s="117"/>
      <c r="F32" s="117"/>
      <c r="G32" s="53"/>
      <c r="H32" s="117"/>
      <c r="I32" s="117"/>
      <c r="J32" s="117"/>
      <c r="K32" s="118"/>
      <c r="L32" s="118"/>
      <c r="M32" s="54"/>
      <c r="N32" s="55">
        <f>G32*(K32*40%+M32*60%)</f>
        <v>0</v>
      </c>
    </row>
    <row r="33" spans="2:14" x14ac:dyDescent="0.3">
      <c r="B33" s="112"/>
      <c r="C33" s="119"/>
      <c r="D33" s="119"/>
      <c r="E33" s="117"/>
      <c r="F33" s="117"/>
      <c r="G33" s="53"/>
      <c r="H33" s="117"/>
      <c r="I33" s="117"/>
      <c r="J33" s="117"/>
      <c r="K33" s="118"/>
      <c r="L33" s="118"/>
      <c r="M33" s="54"/>
      <c r="N33" s="55">
        <f>G33*(K33*40%+M33*60%)</f>
        <v>0</v>
      </c>
    </row>
    <row r="34" spans="2:14" x14ac:dyDescent="0.3">
      <c r="B34" s="112"/>
      <c r="C34" s="119"/>
      <c r="D34" s="119"/>
      <c r="E34" s="117"/>
      <c r="F34" s="117"/>
      <c r="G34" s="56"/>
      <c r="H34" s="117"/>
      <c r="I34" s="117"/>
      <c r="J34" s="117"/>
      <c r="K34" s="118"/>
      <c r="L34" s="118"/>
      <c r="M34" s="54"/>
      <c r="N34" s="55">
        <f>G34*(K34*40%+M34*60%)</f>
        <v>0</v>
      </c>
    </row>
    <row r="35" spans="2:14" ht="17.25" x14ac:dyDescent="0.35">
      <c r="B35" s="112"/>
      <c r="C35" s="113" t="s">
        <v>72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57">
        <f>SUM(N32:N34)</f>
        <v>0</v>
      </c>
    </row>
    <row r="36" spans="2:14" ht="33" x14ac:dyDescent="0.3">
      <c r="B36" s="112" t="s">
        <v>119</v>
      </c>
      <c r="C36" s="114" t="s">
        <v>46</v>
      </c>
      <c r="D36" s="114"/>
      <c r="E36" s="114" t="s">
        <v>66</v>
      </c>
      <c r="F36" s="114"/>
      <c r="G36" s="24" t="s">
        <v>67</v>
      </c>
      <c r="H36" s="114" t="s">
        <v>68</v>
      </c>
      <c r="I36" s="114"/>
      <c r="J36" s="114"/>
      <c r="K36" s="115" t="s">
        <v>69</v>
      </c>
      <c r="L36" s="115"/>
      <c r="M36" s="26" t="s">
        <v>70</v>
      </c>
      <c r="N36" s="27" t="s">
        <v>71</v>
      </c>
    </row>
    <row r="37" spans="2:14" x14ac:dyDescent="0.3">
      <c r="B37" s="112"/>
      <c r="C37" s="119"/>
      <c r="D37" s="119"/>
      <c r="E37" s="117"/>
      <c r="F37" s="117"/>
      <c r="G37" s="56"/>
      <c r="H37" s="117"/>
      <c r="I37" s="117"/>
      <c r="J37" s="117"/>
      <c r="K37" s="118"/>
      <c r="L37" s="118"/>
      <c r="M37" s="58"/>
      <c r="N37" s="59">
        <f>G37*(K37*60%+M37*40%)</f>
        <v>0</v>
      </c>
    </row>
    <row r="38" spans="2:14" x14ac:dyDescent="0.3">
      <c r="B38" s="112"/>
      <c r="C38" s="119"/>
      <c r="D38" s="119"/>
      <c r="E38" s="122"/>
      <c r="F38" s="122"/>
      <c r="G38" s="60"/>
      <c r="H38" s="123"/>
      <c r="I38" s="123"/>
      <c r="J38" s="123"/>
      <c r="K38" s="124"/>
      <c r="L38" s="124"/>
      <c r="M38" s="61"/>
      <c r="N38" s="59">
        <f>G38*(K38*60%+M38*40%)</f>
        <v>0</v>
      </c>
    </row>
    <row r="39" spans="2:14" x14ac:dyDescent="0.3">
      <c r="B39" s="112"/>
      <c r="C39" s="119"/>
      <c r="D39" s="119"/>
      <c r="E39" s="122"/>
      <c r="F39" s="122"/>
      <c r="G39" s="60"/>
      <c r="H39" s="122"/>
      <c r="I39" s="122"/>
      <c r="J39" s="122"/>
      <c r="K39" s="124"/>
      <c r="L39" s="124"/>
      <c r="M39" s="61"/>
      <c r="N39" s="59">
        <f>G39*(K39*60%+M39*40%)</f>
        <v>0</v>
      </c>
    </row>
    <row r="40" spans="2:14" ht="18" thickBot="1" x14ac:dyDescent="0.4">
      <c r="B40" s="120"/>
      <c r="C40" s="121" t="s">
        <v>73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62">
        <f>SUM(N37:N39)</f>
        <v>0</v>
      </c>
    </row>
  </sheetData>
  <mergeCells count="57">
    <mergeCell ref="K38:L38"/>
    <mergeCell ref="C39:D39"/>
    <mergeCell ref="E39:F39"/>
    <mergeCell ref="H39:J39"/>
    <mergeCell ref="K39:L39"/>
    <mergeCell ref="H34:J34"/>
    <mergeCell ref="K34:L34"/>
    <mergeCell ref="C35:M35"/>
    <mergeCell ref="B36:B40"/>
    <mergeCell ref="C36:D36"/>
    <mergeCell ref="E36:F36"/>
    <mergeCell ref="H36:J36"/>
    <mergeCell ref="K36:L36"/>
    <mergeCell ref="C37:D37"/>
    <mergeCell ref="E37:F37"/>
    <mergeCell ref="H37:J37"/>
    <mergeCell ref="K37:L37"/>
    <mergeCell ref="C40:M40"/>
    <mergeCell ref="C38:D38"/>
    <mergeCell ref="E38:F38"/>
    <mergeCell ref="H38:J38"/>
    <mergeCell ref="B29:M29"/>
    <mergeCell ref="B31:B35"/>
    <mergeCell ref="C31:D31"/>
    <mergeCell ref="E31:F31"/>
    <mergeCell ref="H31:J31"/>
    <mergeCell ref="K31:L31"/>
    <mergeCell ref="C32:D32"/>
    <mergeCell ref="E32:F32"/>
    <mergeCell ref="H32:J32"/>
    <mergeCell ref="K32:L32"/>
    <mergeCell ref="C33:D33"/>
    <mergeCell ref="E33:F33"/>
    <mergeCell ref="H33:J33"/>
    <mergeCell ref="K33:L33"/>
    <mergeCell ref="C34:D34"/>
    <mergeCell ref="E34:F34"/>
    <mergeCell ref="I21:K21"/>
    <mergeCell ref="B22:M22"/>
    <mergeCell ref="I23:K23"/>
    <mergeCell ref="B24:B28"/>
    <mergeCell ref="C24:C28"/>
    <mergeCell ref="I24:K24"/>
    <mergeCell ref="I25:K25"/>
    <mergeCell ref="I26:K26"/>
    <mergeCell ref="I27:K27"/>
    <mergeCell ref="I28:K28"/>
    <mergeCell ref="B18:B21"/>
    <mergeCell ref="C18:C21"/>
    <mergeCell ref="I18:K18"/>
    <mergeCell ref="I19:K19"/>
    <mergeCell ref="I20:K20"/>
    <mergeCell ref="B2:N2"/>
    <mergeCell ref="B9:I9"/>
    <mergeCell ref="B10:I10"/>
    <mergeCell ref="C16:D16"/>
    <mergeCell ref="I17:K17"/>
  </mergeCells>
  <phoneticPr fontId="4" type="noConversion"/>
  <dataValidations count="1">
    <dataValidation type="list" allowBlank="1" showInputMessage="1" showErrorMessage="1" sqref="L16">
      <formula1>"A+,A,A-,B+,B,B-,C,"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数据源!$A$2:$A$29</xm:f>
          </x14:formula1>
          <xm:sqref>C16:D16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3.5" x14ac:dyDescent="0.15"/>
  <sheetData>
    <row r="1" spans="1:5" ht="27" x14ac:dyDescent="0.15">
      <c r="A1" s="63" t="s">
        <v>74</v>
      </c>
      <c r="B1" s="63" t="s">
        <v>75</v>
      </c>
      <c r="C1" s="63" t="s">
        <v>76</v>
      </c>
      <c r="D1" s="63" t="s">
        <v>77</v>
      </c>
      <c r="E1" s="63" t="s">
        <v>78</v>
      </c>
    </row>
    <row r="2" spans="1:5" ht="25.5" customHeight="1" x14ac:dyDescent="0.15">
      <c r="A2" s="66">
        <f>季度绩效考核表!C16</f>
        <v>0</v>
      </c>
      <c r="B2" s="67" t="e">
        <f>VLOOKUP(A2,数据源!A:F,2,FALSE)</f>
        <v>#N/A</v>
      </c>
      <c r="C2" s="68" t="e">
        <f>VLOOKUP(A2,数据源!A:F,3,FALSE)</f>
        <v>#N/A</v>
      </c>
      <c r="D2" s="72" t="e">
        <f>VLOOKUP(A2,数据源!A:F,4,FALSE)</f>
        <v>#N/A</v>
      </c>
      <c r="E2" s="71" t="e">
        <f>VLOOKUP(A2,数据源!A:F,5,FALSE)</f>
        <v>#N/A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H21" sqref="H21"/>
    </sheetView>
  </sheetViews>
  <sheetFormatPr defaultRowHeight="13.5" x14ac:dyDescent="0.15"/>
  <cols>
    <col min="4" max="4" width="9" style="75"/>
    <col min="5" max="5" width="11" style="70" customWidth="1"/>
    <col min="6" max="6" width="14" customWidth="1"/>
  </cols>
  <sheetData>
    <row r="1" spans="1:6" ht="57" x14ac:dyDescent="0.15">
      <c r="A1" s="64" t="s">
        <v>121</v>
      </c>
      <c r="B1" s="76" t="s">
        <v>111</v>
      </c>
      <c r="C1" s="77" t="s">
        <v>112</v>
      </c>
      <c r="D1" s="78" t="s">
        <v>123</v>
      </c>
      <c r="E1" s="78" t="s">
        <v>122</v>
      </c>
      <c r="F1" s="78" t="s">
        <v>129</v>
      </c>
    </row>
    <row r="2" spans="1:6" ht="14.25" hidden="1" x14ac:dyDescent="0.15">
      <c r="A2" s="74" t="s">
        <v>91</v>
      </c>
      <c r="B2" s="82">
        <v>1</v>
      </c>
      <c r="C2" s="81">
        <v>329</v>
      </c>
      <c r="D2" s="80">
        <v>89</v>
      </c>
      <c r="E2" s="87">
        <v>0</v>
      </c>
      <c r="F2" s="80" t="s">
        <v>92</v>
      </c>
    </row>
    <row r="3" spans="1:6" ht="14.25" hidden="1" x14ac:dyDescent="0.15">
      <c r="A3" s="74" t="s">
        <v>104</v>
      </c>
      <c r="B3" s="79">
        <v>0.96960000000000002</v>
      </c>
      <c r="C3" s="81">
        <v>228.3</v>
      </c>
      <c r="D3" s="80">
        <v>82</v>
      </c>
      <c r="E3" s="87">
        <v>0.14280000000000001</v>
      </c>
      <c r="F3" s="80" t="s">
        <v>94</v>
      </c>
    </row>
    <row r="4" spans="1:6" ht="14.25" hidden="1" x14ac:dyDescent="0.15">
      <c r="A4" s="74" t="s">
        <v>113</v>
      </c>
      <c r="B4" s="83">
        <v>1</v>
      </c>
      <c r="C4" s="81">
        <v>385.6</v>
      </c>
      <c r="D4" s="80">
        <v>73.5</v>
      </c>
      <c r="E4" s="87">
        <v>2.3E-2</v>
      </c>
      <c r="F4" s="80" t="s">
        <v>87</v>
      </c>
    </row>
    <row r="5" spans="1:6" ht="14.25" x14ac:dyDescent="0.15">
      <c r="A5" s="74" t="s">
        <v>105</v>
      </c>
      <c r="B5" s="79">
        <v>0.98509999999999998</v>
      </c>
      <c r="C5" s="81">
        <v>258</v>
      </c>
      <c r="D5" s="80">
        <v>97</v>
      </c>
      <c r="E5" s="87">
        <v>-4.6425000000000001E-2</v>
      </c>
      <c r="F5" s="80" t="s">
        <v>94</v>
      </c>
    </row>
    <row r="6" spans="1:6" ht="14.25" x14ac:dyDescent="0.15">
      <c r="A6" s="74" t="s">
        <v>89</v>
      </c>
      <c r="B6" s="83">
        <v>0.96489999999999998</v>
      </c>
      <c r="C6" s="81">
        <v>378.6</v>
      </c>
      <c r="D6" s="80">
        <v>24.5</v>
      </c>
      <c r="E6" s="87">
        <v>-0.13922500000000002</v>
      </c>
      <c r="F6" s="80" t="s">
        <v>87</v>
      </c>
    </row>
    <row r="7" spans="1:6" ht="14.25" x14ac:dyDescent="0.15">
      <c r="A7" s="74" t="s">
        <v>96</v>
      </c>
      <c r="B7" s="79">
        <v>1</v>
      </c>
      <c r="C7" s="81">
        <v>304.92</v>
      </c>
      <c r="D7" s="80">
        <v>96</v>
      </c>
      <c r="E7" s="87">
        <v>1.7999999999999999E-2</v>
      </c>
      <c r="F7" s="80" t="s">
        <v>90</v>
      </c>
    </row>
    <row r="8" spans="1:6" ht="14.25" x14ac:dyDescent="0.15">
      <c r="A8" s="74" t="s">
        <v>99</v>
      </c>
      <c r="B8" s="79">
        <v>1</v>
      </c>
      <c r="C8" s="81">
        <v>313.45999999999998</v>
      </c>
      <c r="D8" s="80">
        <v>96</v>
      </c>
      <c r="E8" s="87">
        <v>0</v>
      </c>
      <c r="F8" s="80" t="s">
        <v>90</v>
      </c>
    </row>
    <row r="9" spans="1:6" ht="14.25" x14ac:dyDescent="0.15">
      <c r="A9" s="74" t="s">
        <v>116</v>
      </c>
      <c r="B9" s="79">
        <v>1</v>
      </c>
      <c r="C9" s="81">
        <v>314.24</v>
      </c>
      <c r="D9" s="80">
        <v>96</v>
      </c>
      <c r="E9" s="87">
        <v>0</v>
      </c>
      <c r="F9" s="80" t="s">
        <v>90</v>
      </c>
    </row>
    <row r="10" spans="1:6" ht="14.25" x14ac:dyDescent="0.15">
      <c r="A10" s="74" t="s">
        <v>88</v>
      </c>
      <c r="B10" s="83">
        <v>1</v>
      </c>
      <c r="C10" s="81">
        <v>360.5</v>
      </c>
      <c r="D10" s="80">
        <v>92</v>
      </c>
      <c r="E10" s="87">
        <v>5.7000000000000002E-2</v>
      </c>
      <c r="F10" s="80" t="s">
        <v>87</v>
      </c>
    </row>
    <row r="11" spans="1:6" ht="14.25" x14ac:dyDescent="0.15">
      <c r="A11" s="74" t="s">
        <v>95</v>
      </c>
      <c r="B11" s="82">
        <v>1</v>
      </c>
      <c r="C11" s="81">
        <v>262</v>
      </c>
      <c r="D11" s="80">
        <v>94</v>
      </c>
      <c r="E11" s="87">
        <v>0</v>
      </c>
      <c r="F11" s="80" t="s">
        <v>94</v>
      </c>
    </row>
    <row r="12" spans="1:6" ht="14.25" x14ac:dyDescent="0.15">
      <c r="A12" s="74" t="s">
        <v>115</v>
      </c>
      <c r="B12" s="79">
        <v>1</v>
      </c>
      <c r="C12" s="81">
        <v>308.91000000000003</v>
      </c>
      <c r="D12" s="80">
        <v>100</v>
      </c>
      <c r="E12" s="87">
        <v>0</v>
      </c>
      <c r="F12" s="80" t="s">
        <v>90</v>
      </c>
    </row>
    <row r="13" spans="1:6" ht="14.25" x14ac:dyDescent="0.15">
      <c r="A13" s="84" t="s">
        <v>97</v>
      </c>
      <c r="B13" s="79">
        <v>1</v>
      </c>
      <c r="C13" s="81">
        <v>292.83</v>
      </c>
      <c r="D13" s="80">
        <v>96</v>
      </c>
      <c r="E13" s="87">
        <v>0</v>
      </c>
      <c r="F13" s="80" t="s">
        <v>90</v>
      </c>
    </row>
    <row r="14" spans="1:6" ht="14.25" x14ac:dyDescent="0.15">
      <c r="A14" s="74" t="s">
        <v>125</v>
      </c>
      <c r="B14" s="79">
        <v>1</v>
      </c>
      <c r="C14" s="81">
        <v>310.60000000000002</v>
      </c>
      <c r="D14" s="80">
        <v>100</v>
      </c>
      <c r="E14" s="87">
        <v>0</v>
      </c>
      <c r="F14" s="80" t="s">
        <v>90</v>
      </c>
    </row>
    <row r="15" spans="1:6" ht="14.25" x14ac:dyDescent="0.15">
      <c r="A15" s="74" t="s">
        <v>126</v>
      </c>
      <c r="B15" s="83">
        <v>0.96</v>
      </c>
      <c r="C15" s="81">
        <v>390.1</v>
      </c>
      <c r="D15" s="80">
        <v>82</v>
      </c>
      <c r="E15" s="87">
        <v>0</v>
      </c>
      <c r="F15" s="80" t="s">
        <v>87</v>
      </c>
    </row>
    <row r="16" spans="1:6" ht="14.25" x14ac:dyDescent="0.15">
      <c r="A16" s="74" t="s">
        <v>109</v>
      </c>
      <c r="B16" s="82">
        <v>0.97030000000000005</v>
      </c>
      <c r="C16" s="81">
        <v>284.91000000000003</v>
      </c>
      <c r="D16" s="80">
        <v>96</v>
      </c>
      <c r="E16" s="87">
        <v>0</v>
      </c>
      <c r="F16" s="80" t="s">
        <v>93</v>
      </c>
    </row>
    <row r="17" spans="1:6" ht="14.25" x14ac:dyDescent="0.15">
      <c r="A17" s="74" t="s">
        <v>101</v>
      </c>
      <c r="B17" s="82">
        <v>1</v>
      </c>
      <c r="C17" s="81">
        <v>320</v>
      </c>
      <c r="D17" s="80">
        <v>100</v>
      </c>
      <c r="E17" s="87">
        <v>-7.5500000000000003E-4</v>
      </c>
      <c r="F17" s="80" t="s">
        <v>92</v>
      </c>
    </row>
    <row r="18" spans="1:6" ht="14.25" x14ac:dyDescent="0.15">
      <c r="A18" s="74" t="s">
        <v>106</v>
      </c>
      <c r="B18" s="82">
        <v>0.98089999999999999</v>
      </c>
      <c r="C18" s="81">
        <v>323</v>
      </c>
      <c r="D18" s="80">
        <v>96</v>
      </c>
      <c r="E18" s="87">
        <v>0</v>
      </c>
      <c r="F18" s="80" t="s">
        <v>94</v>
      </c>
    </row>
    <row r="19" spans="1:6" ht="14.25" x14ac:dyDescent="0.15">
      <c r="A19" s="74" t="s">
        <v>108</v>
      </c>
      <c r="B19" s="85">
        <v>0.96747967479674801</v>
      </c>
      <c r="C19" s="86">
        <v>392</v>
      </c>
      <c r="D19" s="80">
        <v>87</v>
      </c>
      <c r="E19" s="87">
        <v>-5.1333333333333335E-2</v>
      </c>
      <c r="F19" s="80" t="s">
        <v>94</v>
      </c>
    </row>
    <row r="20" spans="1:6" ht="14.25" x14ac:dyDescent="0.15">
      <c r="A20" s="74" t="s">
        <v>100</v>
      </c>
      <c r="B20" s="82">
        <v>0.98</v>
      </c>
      <c r="C20" s="81">
        <v>306.23</v>
      </c>
      <c r="D20" s="80">
        <v>96</v>
      </c>
      <c r="E20" s="87">
        <v>0</v>
      </c>
      <c r="F20" s="80" t="s">
        <v>90</v>
      </c>
    </row>
    <row r="21" spans="1:6" ht="14.25" x14ac:dyDescent="0.15">
      <c r="A21" s="74" t="s">
        <v>127</v>
      </c>
      <c r="B21" s="79">
        <v>1</v>
      </c>
      <c r="C21" s="81">
        <v>307.39999999999998</v>
      </c>
      <c r="D21" s="80">
        <v>100</v>
      </c>
      <c r="E21" s="87">
        <v>0</v>
      </c>
      <c r="F21" s="80" t="s">
        <v>90</v>
      </c>
    </row>
    <row r="22" spans="1:6" ht="14.25" x14ac:dyDescent="0.15">
      <c r="A22" s="74" t="s">
        <v>128</v>
      </c>
      <c r="B22" s="82">
        <v>1</v>
      </c>
      <c r="C22" s="81">
        <v>322.2</v>
      </c>
      <c r="D22" s="80">
        <v>100</v>
      </c>
      <c r="E22" s="87">
        <v>-0.1</v>
      </c>
      <c r="F22" s="80" t="s">
        <v>92</v>
      </c>
    </row>
    <row r="23" spans="1:6" ht="14.25" x14ac:dyDescent="0.15">
      <c r="A23" s="74" t="s">
        <v>107</v>
      </c>
      <c r="B23" s="82">
        <v>0.97299999999999998</v>
      </c>
      <c r="C23" s="81">
        <v>275.06</v>
      </c>
      <c r="D23" s="80">
        <v>96</v>
      </c>
      <c r="E23" s="87">
        <v>0</v>
      </c>
      <c r="F23" s="80" t="s">
        <v>94</v>
      </c>
    </row>
    <row r="24" spans="1:6" ht="14.25" x14ac:dyDescent="0.15">
      <c r="A24" s="74" t="s">
        <v>117</v>
      </c>
      <c r="B24" s="79">
        <v>1</v>
      </c>
      <c r="C24" s="81">
        <v>296.79000000000002</v>
      </c>
      <c r="D24" s="80">
        <v>96</v>
      </c>
      <c r="E24" s="87">
        <v>0</v>
      </c>
      <c r="F24" s="80" t="s">
        <v>90</v>
      </c>
    </row>
    <row r="25" spans="1:6" ht="14.25" x14ac:dyDescent="0.15">
      <c r="A25" s="74" t="s">
        <v>110</v>
      </c>
      <c r="B25" s="82">
        <v>1</v>
      </c>
      <c r="C25" s="81">
        <v>224.7</v>
      </c>
      <c r="D25" s="80">
        <v>96</v>
      </c>
      <c r="E25" s="87">
        <v>-6.6500000000000004E-2</v>
      </c>
      <c r="F25" s="80" t="s">
        <v>93</v>
      </c>
    </row>
    <row r="26" spans="1:6" ht="14.25" x14ac:dyDescent="0.15">
      <c r="A26" s="74" t="s">
        <v>102</v>
      </c>
      <c r="B26" s="82">
        <v>1</v>
      </c>
      <c r="C26" s="81">
        <v>310.60000000000002</v>
      </c>
      <c r="D26" s="80">
        <v>96</v>
      </c>
      <c r="E26" s="87">
        <v>0</v>
      </c>
      <c r="F26" s="80" t="s">
        <v>92</v>
      </c>
    </row>
    <row r="27" spans="1:6" ht="14.25" x14ac:dyDescent="0.15">
      <c r="A27" s="74" t="s">
        <v>98</v>
      </c>
      <c r="B27" s="79">
        <v>1</v>
      </c>
      <c r="C27" s="81">
        <v>310.37</v>
      </c>
      <c r="D27" s="80">
        <v>96</v>
      </c>
      <c r="E27" s="87">
        <v>-7.7999999999999999E-5</v>
      </c>
      <c r="F27" s="80" t="s">
        <v>90</v>
      </c>
    </row>
    <row r="28" spans="1:6" ht="14.25" x14ac:dyDescent="0.15">
      <c r="A28" s="74" t="s">
        <v>114</v>
      </c>
      <c r="B28" s="79">
        <v>1</v>
      </c>
      <c r="C28" s="81">
        <v>305.64999999999998</v>
      </c>
      <c r="D28" s="80">
        <v>98</v>
      </c>
      <c r="E28" s="87">
        <v>-3.7500000000000001E-4</v>
      </c>
      <c r="F28" s="80" t="s">
        <v>90</v>
      </c>
    </row>
    <row r="29" spans="1:6" ht="14.25" x14ac:dyDescent="0.15">
      <c r="A29" s="74" t="s">
        <v>103</v>
      </c>
      <c r="B29" s="82">
        <v>1</v>
      </c>
      <c r="C29" s="81">
        <v>326.8</v>
      </c>
      <c r="D29" s="80">
        <v>100</v>
      </c>
      <c r="E29" s="87">
        <v>-6.25E-2</v>
      </c>
      <c r="F29" s="80" t="s">
        <v>92</v>
      </c>
    </row>
    <row r="30" spans="1:6" x14ac:dyDescent="0.15">
      <c r="D30"/>
      <c r="E30"/>
    </row>
    <row r="31" spans="1:6" x14ac:dyDescent="0.15">
      <c r="D31"/>
      <c r="E31"/>
    </row>
    <row r="32" spans="1:6" x14ac:dyDescent="0.15">
      <c r="D32"/>
      <c r="E32"/>
    </row>
    <row r="33" spans="4:5" x14ac:dyDescent="0.15">
      <c r="D33"/>
      <c r="E33"/>
    </row>
    <row r="34" spans="4:5" x14ac:dyDescent="0.15">
      <c r="D34"/>
      <c r="E34"/>
    </row>
    <row r="35" spans="4:5" x14ac:dyDescent="0.15">
      <c r="D35"/>
      <c r="E35"/>
    </row>
    <row r="36" spans="4:5" x14ac:dyDescent="0.15">
      <c r="D36"/>
      <c r="E36"/>
    </row>
    <row r="37" spans="4:5" x14ac:dyDescent="0.15">
      <c r="D37"/>
      <c r="E37"/>
    </row>
    <row r="38" spans="4:5" x14ac:dyDescent="0.15">
      <c r="D38"/>
      <c r="E38"/>
    </row>
    <row r="39" spans="4:5" x14ac:dyDescent="0.15">
      <c r="D39"/>
      <c r="E39"/>
    </row>
    <row r="40" spans="4:5" x14ac:dyDescent="0.15">
      <c r="D40"/>
      <c r="E40"/>
    </row>
    <row r="41" spans="4:5" x14ac:dyDescent="0.15">
      <c r="D41"/>
      <c r="E41"/>
    </row>
    <row r="42" spans="4:5" x14ac:dyDescent="0.15">
      <c r="D42"/>
      <c r="E42"/>
    </row>
    <row r="43" spans="4:5" x14ac:dyDescent="0.15">
      <c r="D43"/>
      <c r="E43"/>
    </row>
    <row r="44" spans="4:5" x14ac:dyDescent="0.15">
      <c r="D44"/>
      <c r="E44"/>
    </row>
    <row r="45" spans="4:5" x14ac:dyDescent="0.15">
      <c r="D45"/>
      <c r="E45"/>
    </row>
    <row r="46" spans="4:5" x14ac:dyDescent="0.15">
      <c r="D46"/>
      <c r="E46"/>
    </row>
    <row r="47" spans="4:5" x14ac:dyDescent="0.15">
      <c r="D47"/>
      <c r="E47"/>
    </row>
    <row r="48" spans="4:5" x14ac:dyDescent="0.15">
      <c r="D48"/>
      <c r="E48"/>
    </row>
    <row r="49" spans="4:5" x14ac:dyDescent="0.15">
      <c r="D49"/>
      <c r="E49"/>
    </row>
    <row r="50" spans="4:5" x14ac:dyDescent="0.15">
      <c r="D50"/>
      <c r="E50"/>
    </row>
    <row r="51" spans="4:5" x14ac:dyDescent="0.15">
      <c r="D51"/>
      <c r="E51"/>
    </row>
    <row r="52" spans="4:5" x14ac:dyDescent="0.15">
      <c r="D52"/>
      <c r="E52"/>
    </row>
    <row r="53" spans="4:5" x14ac:dyDescent="0.15">
      <c r="D53"/>
      <c r="E53"/>
    </row>
    <row r="54" spans="4:5" x14ac:dyDescent="0.15">
      <c r="D54"/>
      <c r="E54"/>
    </row>
    <row r="55" spans="4:5" x14ac:dyDescent="0.15">
      <c r="D55"/>
      <c r="E55"/>
    </row>
    <row r="56" spans="4:5" x14ac:dyDescent="0.15">
      <c r="D56"/>
      <c r="E56"/>
    </row>
    <row r="57" spans="4:5" x14ac:dyDescent="0.15">
      <c r="D57"/>
      <c r="E57"/>
    </row>
    <row r="58" spans="4:5" x14ac:dyDescent="0.15">
      <c r="D58"/>
      <c r="E58"/>
    </row>
    <row r="59" spans="4:5" x14ac:dyDescent="0.15">
      <c r="D59"/>
      <c r="E59"/>
    </row>
    <row r="60" spans="4:5" x14ac:dyDescent="0.15">
      <c r="D60"/>
      <c r="E60"/>
    </row>
    <row r="61" spans="4:5" x14ac:dyDescent="0.15">
      <c r="D61"/>
      <c r="E61"/>
    </row>
    <row r="62" spans="4:5" x14ac:dyDescent="0.15">
      <c r="D62"/>
      <c r="E62"/>
    </row>
    <row r="63" spans="4:5" x14ac:dyDescent="0.15">
      <c r="D63"/>
      <c r="E63"/>
    </row>
    <row r="64" spans="4:5" x14ac:dyDescent="0.15">
      <c r="D64"/>
      <c r="E64"/>
    </row>
    <row r="65" spans="4:5" x14ac:dyDescent="0.15">
      <c r="D65"/>
      <c r="E65"/>
    </row>
    <row r="66" spans="4:5" x14ac:dyDescent="0.15">
      <c r="D66"/>
      <c r="E66"/>
    </row>
    <row r="67" spans="4:5" x14ac:dyDescent="0.15">
      <c r="D67"/>
      <c r="E67"/>
    </row>
    <row r="68" spans="4:5" x14ac:dyDescent="0.15">
      <c r="D68"/>
      <c r="E68"/>
    </row>
    <row r="69" spans="4:5" x14ac:dyDescent="0.15">
      <c r="D69"/>
      <c r="E69"/>
    </row>
    <row r="70" spans="4:5" x14ac:dyDescent="0.15">
      <c r="D70"/>
      <c r="E70"/>
    </row>
    <row r="71" spans="4:5" x14ac:dyDescent="0.15">
      <c r="D71"/>
      <c r="E71"/>
    </row>
    <row r="72" spans="4:5" x14ac:dyDescent="0.15">
      <c r="D72"/>
      <c r="E72"/>
    </row>
    <row r="73" spans="4:5" x14ac:dyDescent="0.15">
      <c r="D73"/>
      <c r="E73"/>
    </row>
  </sheetData>
  <phoneticPr fontId="4" type="noConversion"/>
  <conditionalFormatting sqref="A1:A29">
    <cfRule type="duplicateValues" dxfId="7" priority="8"/>
  </conditionalFormatting>
  <conditionalFormatting sqref="A29 A2:A13">
    <cfRule type="duplicateValues" dxfId="6" priority="7"/>
  </conditionalFormatting>
  <conditionalFormatting sqref="A23"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A24:A26">
    <cfRule type="duplicateValues" dxfId="1" priority="2"/>
  </conditionalFormatting>
  <conditionalFormatting sqref="A2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季度绩效考核表</vt:lpstr>
      <vt:lpstr>数据收集表</vt:lpstr>
      <vt:lpstr>数据源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2017-11-15T02:49:23Z</dcterms:modified>
</cp:coreProperties>
</file>