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1" i="1" l="1"/>
  <c r="I10" i="1"/>
  <c r="R11" i="1"/>
  <c r="E11" i="1"/>
  <c r="F11" i="1" s="1"/>
  <c r="R10" i="1"/>
  <c r="E10" i="1"/>
  <c r="F10" i="1" s="1"/>
  <c r="P10" i="1"/>
  <c r="V10" i="1"/>
  <c r="U10" i="1"/>
  <c r="P11" i="1"/>
  <c r="V11" i="1"/>
  <c r="L10" i="1"/>
  <c r="N10" i="1" l="1"/>
  <c r="O10" i="1" s="1"/>
  <c r="T10" i="1" s="1"/>
  <c r="N11" i="1"/>
  <c r="E10" i="9"/>
  <c r="L11" i="1"/>
  <c r="U11" i="1"/>
  <c r="O11" i="1" l="1"/>
  <c r="T11" i="1" s="1"/>
  <c r="K9" i="9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M8" i="9"/>
  <c r="V9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9" i="7"/>
  <c r="T10" i="7"/>
  <c r="O10" i="7"/>
  <c r="T9" i="7"/>
  <c r="U10" i="7"/>
  <c r="H8" i="8"/>
  <c r="H8" i="7"/>
  <c r="K9" i="8"/>
  <c r="U8" i="8" l="1"/>
  <c r="Q9" i="7"/>
  <c r="R9" i="7" s="1"/>
  <c r="S9" i="7" s="1"/>
  <c r="Q10" i="7"/>
  <c r="R10" i="7" s="1"/>
  <c r="S10" i="7" s="1"/>
  <c r="Q8" i="7"/>
  <c r="O8" i="7"/>
  <c r="T8" i="7"/>
  <c r="X9" i="8"/>
  <c r="S9" i="8"/>
  <c r="K8" i="8"/>
  <c r="U8" i="7"/>
  <c r="Y9" i="8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L9" i="1"/>
  <c r="V9" i="1"/>
  <c r="P8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<sst xmlns="http://schemas.openxmlformats.org/spreadsheetml/2006/main" count="462" uniqueCount="194">
  <si>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</si>
  <si>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</si>
  <si>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</si>
  <si>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</si>
  <si>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</si>
  <si>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</si>
  <si>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</si>
  <si>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</si>
  <si>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</si>
  <si>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</si>
  <si>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</si>
  <si>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</si>
  <si>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</si>
  <si>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</si>
  <si>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</si>
  <si>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</si>
  <si>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</si>
  <si>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</si>
  <si>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</si>
  <si>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</si>
  <si>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</si>
  <si>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</si>
  <si>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</si>
  <si>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</si>
  <si>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</si>
  <si>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</si>
  <si>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</si>
  <si>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</si>
  <si>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</si>
  <si>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</si>
  <si>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</si>
  <si>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</si>
  <si>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</si>
  <si>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</si>
  <si>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</si>
  <si>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</si>
  <si>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</si>
  <si>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</si>
  <si>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</si>
  <si>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</si>
  <si>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</si>
  <si>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</si>
  <si>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</si>
  <si>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</si>
  <si>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</si>
  <si>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</si>
  <si>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</si>
  <si>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</si>
  <si>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</si>
  <si>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</si>
  <si>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</si>
  <si>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</si>
  <si>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</si>
  <si>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</si>
  <si>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</si>
  <si>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</si>
  <si>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</si>
  <si>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</si>
  <si>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</si>
  <si>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</si>
  <si>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</si>
  <si>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</si>
  <si>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</si>
  <si>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</si>
  <si>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</si>
  <si>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</si>
  <si>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</si>
  <si>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</si>
  <si>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</si>
  <si>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</si>
  <si>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</si>
  <si>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</si>
  <si>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</si>
  <si>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</si>
  <si>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</si>
  <si>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</si>
  <si>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</si>
  <si>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</si>
  <si>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</si>
  <si>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</si>
  <si>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</si>
  <si>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</si>
  <si>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</si>
  <si>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</si>
  <si>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</si>
  <si>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</si>
  <si>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</si>
  <si>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</si>
  <si>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</si>
  <si>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</si>
  <si>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</si>
  <si>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</si>
  <si>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</si>
  <si>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</si>
  <si>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</si>
  <si>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</si>
  <si>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</si>
  <si>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</si>
  <si>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</si>
  <si>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</si>
  <si>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</si>
  <si>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</si>
  <si>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</si>
  <si>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</si>
  <si>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</si>
  <si>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</si>
  <si>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</si>
  <si>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</si>
  <si>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</si>
  <si>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</si>
  <si>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</si>
  <si>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</si>
  <si>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</si>
  <si>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</si>
  <si>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</si>
  <si>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</si>
  <si>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</si>
  <si>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</si>
  <si>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</si>
  <si>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</si>
  <si>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</si>
  <si>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</si>
  <si>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</si>
  <si>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</si>
  <si>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</si>
  <si>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</si>
  <si>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</si>
  <si>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</si>
  <si>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</si>
  <si>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</si>
  <si>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</si>
  <si>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</si>
  <si>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</si>
  <si>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</si>
  <si>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</si>
  <si>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</si>
  <si>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</si>
  <si>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</si>
  <si>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</si>
  <si>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</si>
  <si>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</si>
  <si>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</si>
  <si>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</si>
  <si>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</si>
  <si>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</si>
  <si>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</si>
  <si>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</si>
  <si>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</si>
  <si>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</si>
  <si>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</si>
  <si>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</si>
  <si>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</si>
  <si>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</si>
  <si>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</si>
  <si>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</si>
  <si>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</si>
  <si>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</si>
  <si>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</si>
  <si>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</si>
  <si>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</si>
  <si>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</si>
  <si>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</si>
  <si>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</si>
  <si>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</si>
  <si>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</si>
  <si>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</si>
  <si>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</si>
  <si>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</si>
  <si>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</si>
  <si>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</si>
  <si>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</si>
  <si>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</si>
  <si>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</si>
  <si>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</si>
  <si>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</si>
  <si>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</si>
  <si>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</si>
  <si>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</si>
  <si>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</si>
  <si>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</si>
  <si>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</si>
  <si>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</si>
  <si>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</si>
  <si>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</si>
  <si>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</si>
  <si>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</si>
  <si>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</si>
  <si>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</si>
  <si>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</si>
  <si>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</si>
  <si>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</si>
  <si>
    <t>rb1810</t>
  </si>
  <si>
    <t>cf805</t>
  </si>
  <si>
    <t>cf805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</si>
</sst>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5" fillId="9" borderId="2" xfId="0" quotePrefix="1" applyFon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5" fillId="9" borderId="0" xfId="0" applyNumberFormat="1" applyFont="1" applyFill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15570</v>
        <stp/>
        <stp>cf805</stp>
        <stp>LastPrice</stp>
        <tr r="P11" s="1"/>
        <tr r="P10" s="1"/>
      </tp>
      <tp>
        <v>3912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4"/>
  <sheetViews>
    <sheetView tabSelected="1" zoomScaleNormal="100" workbookViewId="0">
      <selection activeCell="O22" sqref="O22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9" t="s">
        <v>158</v>
      </c>
      <c r="C1" s="169"/>
      <c r="D1" s="169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 t="s">
        <v>160</v>
      </c>
      <c r="C9" s="115" t="s">
        <v>191</v>
      </c>
      <c r="D9" s="116">
        <v>43119</v>
      </c>
      <c r="E9" s="116">
        <v>43189</v>
      </c>
      <c r="F9" s="115">
        <v>3650</v>
      </c>
      <c r="G9" s="115">
        <v>70</v>
      </c>
      <c r="H9" s="115">
        <v>0.17808219178082191</v>
      </c>
      <c r="I9" s="115">
        <v>0</v>
      </c>
      <c r="J9" s="115">
        <v>0.19</v>
      </c>
      <c r="K9" s="115">
        <v>82.749480015912013</v>
      </c>
      <c r="L9" s="115"/>
      <c r="M9" s="115">
        <v>0</v>
      </c>
      <c r="N9" s="167">
        <v>82.749480015912013</v>
      </c>
      <c r="O9" s="115">
        <v>3728</v>
      </c>
      <c r="P9" s="115" t="s">
        <v>85</v>
      </c>
      <c r="Q9" s="115">
        <v>1</v>
      </c>
      <c r="R9" s="115" t="s">
        <v>151</v>
      </c>
    </row>
    <row r="10" spans="2:18">
      <c r="B10" s="115" t="s">
        <v>160</v>
      </c>
      <c r="C10" s="115" t="s">
        <v>191</v>
      </c>
      <c r="D10" s="116">
        <v>43119</v>
      </c>
      <c r="E10" s="116">
        <v>43189</v>
      </c>
      <c r="F10" s="115">
        <v>3700</v>
      </c>
      <c r="G10" s="115">
        <v>70</v>
      </c>
      <c r="H10" s="115">
        <v>0.17808219178082191</v>
      </c>
      <c r="I10" s="115">
        <v>0</v>
      </c>
      <c r="J10" s="115">
        <v>0.19</v>
      </c>
      <c r="K10" s="115">
        <v>104.91801880194794</v>
      </c>
      <c r="L10" s="115"/>
      <c r="M10" s="115">
        <v>0</v>
      </c>
      <c r="N10" s="167">
        <v>104.91801880194794</v>
      </c>
      <c r="O10" s="115">
        <v>3728</v>
      </c>
      <c r="P10" s="115" t="s">
        <v>85</v>
      </c>
      <c r="Q10" s="115">
        <v>1</v>
      </c>
      <c r="R10" s="115" t="s">
        <v>151</v>
      </c>
    </row>
    <row r="11" spans="2:18">
      <c r="B11" s="115" t="s">
        <v>160</v>
      </c>
      <c r="C11" s="115" t="s">
        <v>191</v>
      </c>
      <c r="D11" s="116">
        <v>43119</v>
      </c>
      <c r="E11" s="116">
        <v>43189</v>
      </c>
      <c r="F11" s="115">
        <v>3750</v>
      </c>
      <c r="G11" s="115">
        <v>70</v>
      </c>
      <c r="H11" s="115">
        <v>0.17808219178082191</v>
      </c>
      <c r="I11" s="115">
        <v>0</v>
      </c>
      <c r="J11" s="115">
        <v>0.19</v>
      </c>
      <c r="K11" s="115">
        <v>130.42375876594815</v>
      </c>
      <c r="L11" s="115"/>
      <c r="M11" s="115">
        <v>0</v>
      </c>
      <c r="N11" s="167">
        <v>130.42375876594815</v>
      </c>
      <c r="O11" s="115">
        <v>3728</v>
      </c>
      <c r="P11" s="115" t="s">
        <v>85</v>
      </c>
      <c r="Q11" s="115">
        <v>1</v>
      </c>
      <c r="R11" s="115" t="s">
        <v>151</v>
      </c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192</v>
      </c>
      <c r="D16" s="116">
        <v>43123</v>
      </c>
      <c r="E16" s="116">
        <v>43182</v>
      </c>
      <c r="F16" s="115">
        <v>15525</v>
      </c>
      <c r="G16" s="115">
        <v>59</v>
      </c>
      <c r="H16" s="115">
        <v>0.14794520547945206</v>
      </c>
      <c r="I16" s="115">
        <v>0</v>
      </c>
      <c r="J16" s="115">
        <v>0.1</v>
      </c>
      <c r="K16" s="115">
        <v>237.5091337591839</v>
      </c>
      <c r="L16" s="115"/>
      <c r="M16" s="115">
        <v>0</v>
      </c>
      <c r="N16" s="189">
        <v>237.5091337591839</v>
      </c>
      <c r="O16" s="115">
        <v>15525</v>
      </c>
      <c r="P16" s="115" t="s">
        <v>39</v>
      </c>
      <c r="Q16" s="115">
        <v>1</v>
      </c>
      <c r="R16" s="115" t="s">
        <v>151</v>
      </c>
    </row>
    <row r="17" spans="2:18">
      <c r="B17" s="115" t="s">
        <v>160</v>
      </c>
      <c r="C17" s="115" t="s">
        <v>192</v>
      </c>
      <c r="D17" s="116">
        <v>43123</v>
      </c>
      <c r="E17" s="116">
        <v>43182</v>
      </c>
      <c r="F17" s="115">
        <v>16000</v>
      </c>
      <c r="G17" s="115">
        <v>59</v>
      </c>
      <c r="H17" s="115">
        <v>0.14794520547945206</v>
      </c>
      <c r="I17" s="115">
        <v>0</v>
      </c>
      <c r="J17" s="115">
        <v>0.1</v>
      </c>
      <c r="K17" s="115">
        <v>74.781901825362638</v>
      </c>
      <c r="L17" s="115"/>
      <c r="M17" s="115">
        <v>0</v>
      </c>
      <c r="N17" s="189">
        <v>74.781901825362638</v>
      </c>
      <c r="O17" s="115">
        <v>15525</v>
      </c>
      <c r="P17" s="115" t="s">
        <v>39</v>
      </c>
      <c r="Q17" s="115">
        <v>1</v>
      </c>
      <c r="R17" s="115" t="s">
        <v>151</v>
      </c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2:18">
      <c r="B21" s="115"/>
      <c r="C21" s="115"/>
      <c r="D21" s="116"/>
      <c r="E21" s="116"/>
      <c r="F21" s="115"/>
      <c r="G21" s="115"/>
      <c r="H21" s="115"/>
      <c r="I21" s="115"/>
      <c r="J21" s="115"/>
      <c r="K21" s="115"/>
      <c r="L21" s="115"/>
      <c r="M21" s="115"/>
      <c r="N21" s="167"/>
      <c r="O21" s="115"/>
      <c r="P21" s="115"/>
      <c r="Q21" s="115"/>
      <c r="R21" s="115"/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5"/>
      <c r="C23" s="115"/>
      <c r="D23" s="116"/>
      <c r="E23" s="116"/>
      <c r="F23" s="115"/>
      <c r="G23" s="115"/>
      <c r="H23" s="115"/>
      <c r="I23" s="115"/>
      <c r="J23" s="115"/>
      <c r="K23" s="115"/>
      <c r="L23" s="115"/>
      <c r="M23" s="115"/>
      <c r="N23" s="167"/>
      <c r="O23" s="115"/>
      <c r="P23" s="115"/>
      <c r="Q23" s="115"/>
      <c r="R23" s="115"/>
    </row>
    <row r="24" spans="2:18">
      <c r="B24" s="115"/>
      <c r="C24" s="115"/>
      <c r="D24" s="116"/>
      <c r="E24" s="116"/>
      <c r="F24" s="115"/>
      <c r="G24" s="115"/>
      <c r="H24" s="115"/>
      <c r="I24" s="115"/>
      <c r="J24" s="115"/>
      <c r="K24" s="115"/>
      <c r="L24" s="115"/>
      <c r="M24" s="115"/>
      <c r="N24" s="167"/>
      <c r="O24" s="115"/>
      <c r="P24" s="115"/>
      <c r="Q24" s="115"/>
      <c r="R24" s="115"/>
    </row>
    <row r="25" spans="2:18">
      <c r="B25" s="11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>
      <c r="B26" s="115"/>
      <c r="C26" s="115"/>
      <c r="D26" s="116"/>
      <c r="E26" s="116"/>
      <c r="F26" s="115"/>
      <c r="G26" s="115"/>
      <c r="H26" s="115"/>
      <c r="I26" s="115"/>
      <c r="J26" s="115"/>
      <c r="K26" s="115"/>
      <c r="L26" s="115"/>
      <c r="M26" s="115"/>
      <c r="N26" s="167"/>
      <c r="O26" s="115"/>
      <c r="P26" s="115"/>
      <c r="Q26" s="115"/>
      <c r="R26" s="115"/>
    </row>
    <row r="27" spans="2:18">
      <c r="B27" s="115"/>
      <c r="C27" s="115"/>
      <c r="D27" s="116"/>
      <c r="E27" s="116"/>
      <c r="F27" s="115"/>
      <c r="G27" s="115"/>
      <c r="H27" s="115"/>
      <c r="I27" s="115"/>
      <c r="J27" s="115"/>
      <c r="K27" s="115"/>
      <c r="L27" s="115"/>
      <c r="M27" s="115"/>
      <c r="N27" s="167"/>
      <c r="O27" s="115"/>
      <c r="P27" s="115"/>
      <c r="Q27" s="115"/>
      <c r="R27" s="115"/>
    </row>
    <row r="28" spans="2:18">
      <c r="B28" s="115"/>
      <c r="C28" s="115"/>
      <c r="D28" s="116"/>
      <c r="E28" s="116"/>
      <c r="F28" s="115"/>
      <c r="G28" s="115"/>
      <c r="H28" s="115"/>
      <c r="I28" s="115"/>
      <c r="J28" s="115"/>
      <c r="K28" s="115"/>
      <c r="L28" s="115"/>
      <c r="M28" s="115"/>
      <c r="N28" s="167"/>
      <c r="O28" s="115"/>
      <c r="P28" s="115"/>
      <c r="Q28" s="115"/>
      <c r="R28" s="115"/>
    </row>
    <row r="29" spans="2:18">
      <c r="B29" s="115"/>
      <c r="C29" s="115"/>
      <c r="D29" s="116"/>
      <c r="E29" s="116"/>
      <c r="F29" s="115"/>
      <c r="G29" s="115"/>
      <c r="H29" s="115"/>
      <c r="I29" s="115"/>
      <c r="J29" s="115"/>
      <c r="K29" s="115"/>
      <c r="L29" s="115"/>
      <c r="M29" s="115"/>
      <c r="N29" s="167"/>
      <c r="O29" s="115"/>
      <c r="P29" s="115"/>
      <c r="Q29" s="115"/>
      <c r="R29" s="115"/>
    </row>
    <row r="30" spans="2:18">
      <c r="B30" s="11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>
      <c r="B31" s="115"/>
      <c r="C31" s="115"/>
      <c r="D31" s="116"/>
      <c r="E31" s="116"/>
      <c r="F31" s="115"/>
      <c r="G31" s="115"/>
      <c r="H31" s="115"/>
      <c r="I31" s="115"/>
      <c r="J31" s="115"/>
      <c r="K31" s="115"/>
      <c r="L31" s="115"/>
      <c r="M31" s="115"/>
      <c r="N31" s="167"/>
      <c r="O31" s="115"/>
      <c r="P31" s="115"/>
      <c r="Q31" s="115"/>
      <c r="R31" s="115"/>
    </row>
    <row r="32" spans="2:18">
      <c r="B32" s="115"/>
      <c r="C32" s="115"/>
      <c r="D32" s="116"/>
      <c r="E32" s="116"/>
      <c r="F32" s="115"/>
      <c r="G32" s="115"/>
      <c r="H32" s="115"/>
      <c r="I32" s="115"/>
      <c r="J32" s="115"/>
      <c r="K32" s="115"/>
      <c r="L32" s="115"/>
      <c r="M32" s="115"/>
      <c r="N32" s="167"/>
      <c r="O32" s="115"/>
      <c r="P32" s="115"/>
      <c r="Q32" s="115"/>
      <c r="R32" s="115"/>
    </row>
    <row r="33" spans="2:18">
      <c r="B33" s="115"/>
      <c r="C33" s="115"/>
      <c r="D33" s="116"/>
      <c r="E33" s="116"/>
      <c r="F33" s="115"/>
      <c r="G33" s="115"/>
      <c r="H33" s="115"/>
      <c r="I33" s="115"/>
      <c r="J33" s="115"/>
      <c r="K33" s="115"/>
      <c r="L33" s="115"/>
      <c r="M33" s="115"/>
      <c r="N33" s="167"/>
      <c r="O33" s="115"/>
      <c r="P33" s="115"/>
      <c r="Q33" s="115"/>
      <c r="R33" s="115"/>
    </row>
    <row r="34" spans="2:18">
      <c r="B34" s="115"/>
      <c r="C34" s="115"/>
      <c r="D34" s="116"/>
      <c r="E34" s="116"/>
      <c r="F34" s="115"/>
      <c r="G34" s="115"/>
      <c r="H34" s="115"/>
      <c r="I34" s="115"/>
      <c r="J34" s="115"/>
      <c r="K34" s="115"/>
      <c r="L34" s="115"/>
      <c r="M34" s="115"/>
      <c r="N34" s="167"/>
      <c r="O34" s="115"/>
      <c r="P34" s="115"/>
      <c r="Q34" s="115"/>
      <c r="R34" s="11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9" t="s">
        <v>158</v>
      </c>
      <c r="C1" s="169"/>
      <c r="D1" s="16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N28" sqref="N28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4" t="s">
        <v>118</v>
      </c>
      <c r="C1" s="184"/>
    </row>
    <row r="2" spans="2:20" ht="12" thickTop="1"/>
    <row r="3" spans="2:20" ht="12.75" thickBot="1">
      <c r="B3" s="185" t="s">
        <v>119</v>
      </c>
      <c r="C3" s="185"/>
      <c r="D3" s="185"/>
      <c r="E3" s="185"/>
      <c r="G3" s="186" t="s">
        <v>120</v>
      </c>
      <c r="H3" s="186"/>
      <c r="I3" s="186"/>
      <c r="J3" s="186"/>
      <c r="L3" s="185" t="s">
        <v>165</v>
      </c>
      <c r="M3" s="185"/>
      <c r="N3" s="185"/>
      <c r="O3" s="185"/>
      <c r="Q3" s="186" t="s">
        <v>166</v>
      </c>
      <c r="R3" s="186"/>
      <c r="S3" s="186"/>
      <c r="T3" s="186"/>
    </row>
    <row r="4" spans="2:20" ht="15" thickTop="1" thickBot="1">
      <c r="B4" s="180" t="s">
        <v>121</v>
      </c>
      <c r="C4" s="180"/>
      <c r="D4" s="180"/>
      <c r="E4" s="180"/>
      <c r="G4" s="180" t="s">
        <v>34</v>
      </c>
      <c r="H4" s="180"/>
      <c r="I4" s="180"/>
      <c r="J4" s="180"/>
      <c r="L4" s="180" t="s">
        <v>121</v>
      </c>
      <c r="M4" s="180"/>
      <c r="N4" s="180"/>
      <c r="O4" s="180"/>
      <c r="Q4" s="180" t="s">
        <v>34</v>
      </c>
      <c r="R4" s="180"/>
      <c r="S4" s="180"/>
      <c r="T4" s="180"/>
    </row>
    <row r="5" spans="2:20" ht="14.25" thickTop="1">
      <c r="B5" s="33" t="s">
        <v>122</v>
      </c>
      <c r="C5" s="34"/>
      <c r="D5" s="35"/>
      <c r="E5" s="36"/>
      <c r="G5" s="183" t="s">
        <v>123</v>
      </c>
      <c r="H5" s="183"/>
      <c r="I5" s="35"/>
      <c r="J5" s="36"/>
      <c r="L5" s="33" t="s">
        <v>122</v>
      </c>
      <c r="M5" s="34"/>
      <c r="N5" s="35"/>
      <c r="O5" s="36"/>
      <c r="Q5" s="183" t="s">
        <v>123</v>
      </c>
      <c r="R5" s="183"/>
      <c r="S5" s="35"/>
      <c r="T5" s="36"/>
    </row>
    <row r="6" spans="2:20" ht="13.5">
      <c r="B6" s="170" t="s">
        <v>124</v>
      </c>
      <c r="C6" s="170"/>
      <c r="D6" s="171" t="s">
        <v>125</v>
      </c>
      <c r="E6" s="172"/>
      <c r="G6" s="183" t="s">
        <v>126</v>
      </c>
      <c r="H6" s="183"/>
      <c r="I6" s="171"/>
      <c r="J6" s="172"/>
      <c r="L6" s="170" t="s">
        <v>124</v>
      </c>
      <c r="M6" s="170"/>
      <c r="N6" s="171" t="s">
        <v>125</v>
      </c>
      <c r="O6" s="172"/>
      <c r="Q6" s="183" t="s">
        <v>126</v>
      </c>
      <c r="R6" s="183"/>
      <c r="S6" s="171"/>
      <c r="T6" s="172"/>
    </row>
    <row r="7" spans="2:20" ht="13.5">
      <c r="B7" s="170" t="s">
        <v>127</v>
      </c>
      <c r="C7" s="170"/>
      <c r="D7" s="171" t="s">
        <v>125</v>
      </c>
      <c r="E7" s="172"/>
      <c r="G7" s="183" t="s">
        <v>128</v>
      </c>
      <c r="H7" s="183"/>
      <c r="I7" s="171"/>
      <c r="J7" s="172"/>
      <c r="L7" s="170" t="s">
        <v>127</v>
      </c>
      <c r="M7" s="170"/>
      <c r="N7" s="171" t="s">
        <v>125</v>
      </c>
      <c r="O7" s="172"/>
      <c r="Q7" s="183" t="s">
        <v>128</v>
      </c>
      <c r="R7" s="183"/>
      <c r="S7" s="171"/>
      <c r="T7" s="172"/>
    </row>
    <row r="8" spans="2:20" ht="13.5">
      <c r="B8" s="170" t="s">
        <v>129</v>
      </c>
      <c r="C8" s="170"/>
      <c r="D8" s="171">
        <f>D13*D15</f>
        <v>305000</v>
      </c>
      <c r="E8" s="172"/>
      <c r="G8" s="183" t="s">
        <v>130</v>
      </c>
      <c r="H8" s="183"/>
      <c r="I8" s="171"/>
      <c r="J8" s="172"/>
      <c r="L8" s="170" t="s">
        <v>129</v>
      </c>
      <c r="M8" s="170"/>
      <c r="N8" s="171">
        <f>N14*N16</f>
        <v>305000</v>
      </c>
      <c r="O8" s="172"/>
      <c r="Q8" s="183" t="s">
        <v>130</v>
      </c>
      <c r="R8" s="183"/>
      <c r="S8" s="171"/>
      <c r="T8" s="172"/>
    </row>
    <row r="9" spans="2:20" ht="13.5">
      <c r="B9" s="170" t="s">
        <v>131</v>
      </c>
      <c r="C9" s="170"/>
      <c r="D9" s="171" t="s">
        <v>132</v>
      </c>
      <c r="E9" s="172"/>
      <c r="G9" s="183" t="s">
        <v>133</v>
      </c>
      <c r="H9" s="183"/>
      <c r="I9" s="171"/>
      <c r="J9" s="172"/>
      <c r="L9" s="170" t="s">
        <v>131</v>
      </c>
      <c r="M9" s="170"/>
      <c r="N9" s="171" t="s">
        <v>132</v>
      </c>
      <c r="O9" s="172"/>
      <c r="Q9" s="183" t="s">
        <v>133</v>
      </c>
      <c r="R9" s="183"/>
      <c r="S9" s="171"/>
      <c r="T9" s="172"/>
    </row>
    <row r="10" spans="2:20" ht="13.5">
      <c r="B10" s="170" t="s">
        <v>134</v>
      </c>
      <c r="C10" s="170"/>
      <c r="D10" s="171">
        <v>43084</v>
      </c>
      <c r="E10" s="172"/>
      <c r="G10" s="30" t="s">
        <v>135</v>
      </c>
      <c r="H10" s="30"/>
      <c r="I10" s="171"/>
      <c r="J10" s="172"/>
      <c r="L10" s="170" t="s">
        <v>134</v>
      </c>
      <c r="M10" s="170"/>
      <c r="N10" s="171">
        <v>43084</v>
      </c>
      <c r="O10" s="172"/>
      <c r="Q10" s="52" t="s">
        <v>135</v>
      </c>
      <c r="R10" s="52"/>
      <c r="S10" s="171"/>
      <c r="T10" s="172"/>
    </row>
    <row r="11" spans="2:20" ht="13.5">
      <c r="B11" s="170" t="s">
        <v>136</v>
      </c>
      <c r="C11" s="170"/>
      <c r="D11" s="171">
        <v>3935</v>
      </c>
      <c r="E11" s="172"/>
      <c r="G11" s="183" t="s">
        <v>137</v>
      </c>
      <c r="H11" s="183"/>
      <c r="I11" s="171"/>
      <c r="J11" s="172"/>
      <c r="L11" s="170" t="s">
        <v>136</v>
      </c>
      <c r="M11" s="170"/>
      <c r="N11" s="171">
        <v>3935</v>
      </c>
      <c r="O11" s="172"/>
      <c r="Q11" s="183" t="s">
        <v>137</v>
      </c>
      <c r="R11" s="183"/>
      <c r="S11" s="171"/>
      <c r="T11" s="172"/>
    </row>
    <row r="12" spans="2:20" ht="13.5">
      <c r="B12" s="170" t="s">
        <v>138</v>
      </c>
      <c r="C12" s="170"/>
      <c r="D12" s="171">
        <v>3800</v>
      </c>
      <c r="E12" s="172"/>
      <c r="G12" s="183" t="s">
        <v>139</v>
      </c>
      <c r="H12" s="183"/>
      <c r="I12" s="171"/>
      <c r="J12" s="172"/>
      <c r="L12" s="170" t="s">
        <v>163</v>
      </c>
      <c r="M12" s="170"/>
      <c r="N12" s="171">
        <v>3800</v>
      </c>
      <c r="O12" s="172"/>
      <c r="Q12" s="183" t="s">
        <v>167</v>
      </c>
      <c r="R12" s="183"/>
      <c r="S12" s="171"/>
      <c r="T12" s="172"/>
    </row>
    <row r="13" spans="2:20" ht="13.5">
      <c r="B13" s="170" t="s">
        <v>140</v>
      </c>
      <c r="C13" s="170"/>
      <c r="D13" s="171">
        <v>61</v>
      </c>
      <c r="E13" s="172"/>
      <c r="G13" s="183" t="s">
        <v>141</v>
      </c>
      <c r="H13" s="183"/>
      <c r="I13" s="171"/>
      <c r="J13" s="172"/>
      <c r="L13" s="170" t="s">
        <v>164</v>
      </c>
      <c r="M13" s="170"/>
      <c r="N13" s="171">
        <v>3800</v>
      </c>
      <c r="O13" s="172"/>
      <c r="Q13" s="183" t="s">
        <v>168</v>
      </c>
      <c r="R13" s="183"/>
      <c r="S13" s="171"/>
      <c r="T13" s="172"/>
    </row>
    <row r="14" spans="2:20" ht="13.5">
      <c r="B14" s="170" t="s">
        <v>142</v>
      </c>
      <c r="C14" s="170"/>
      <c r="D14" s="171" t="s">
        <v>143</v>
      </c>
      <c r="E14" s="172"/>
      <c r="G14" s="183" t="s">
        <v>144</v>
      </c>
      <c r="H14" s="183"/>
      <c r="I14" s="31"/>
      <c r="J14" s="32"/>
      <c r="L14" s="170" t="s">
        <v>140</v>
      </c>
      <c r="M14" s="170"/>
      <c r="N14" s="171">
        <v>61</v>
      </c>
      <c r="O14" s="172"/>
      <c r="Q14" s="183" t="s">
        <v>141</v>
      </c>
      <c r="R14" s="183"/>
      <c r="S14" s="171"/>
      <c r="T14" s="172"/>
    </row>
    <row r="15" spans="2:20" ht="13.5">
      <c r="B15" s="170" t="s">
        <v>145</v>
      </c>
      <c r="C15" s="170"/>
      <c r="D15" s="171">
        <v>5000</v>
      </c>
      <c r="E15" s="172"/>
      <c r="G15" s="183" t="s">
        <v>146</v>
      </c>
      <c r="H15" s="183"/>
      <c r="I15" s="171"/>
      <c r="J15" s="172"/>
      <c r="L15" s="170" t="s">
        <v>142</v>
      </c>
      <c r="M15" s="170"/>
      <c r="N15" s="171" t="s">
        <v>143</v>
      </c>
      <c r="O15" s="172"/>
      <c r="Q15" s="183" t="s">
        <v>144</v>
      </c>
      <c r="R15" s="183"/>
      <c r="S15" s="50"/>
      <c r="T15" s="51"/>
    </row>
    <row r="16" spans="2:20" ht="14.25" thickBot="1">
      <c r="B16" s="175" t="s">
        <v>147</v>
      </c>
      <c r="C16" s="175"/>
      <c r="D16" s="176" t="s">
        <v>148</v>
      </c>
      <c r="E16" s="177"/>
      <c r="G16" s="179" t="s">
        <v>149</v>
      </c>
      <c r="H16" s="179"/>
      <c r="I16" s="176"/>
      <c r="J16" s="177"/>
      <c r="L16" s="170" t="s">
        <v>145</v>
      </c>
      <c r="M16" s="170"/>
      <c r="N16" s="171">
        <v>5000</v>
      </c>
      <c r="O16" s="172"/>
      <c r="Q16" s="183" t="s">
        <v>146</v>
      </c>
      <c r="R16" s="183"/>
      <c r="S16" s="171"/>
      <c r="T16" s="172"/>
    </row>
    <row r="17" spans="2:20" ht="15" thickTop="1" thickBot="1">
      <c r="L17" s="175" t="s">
        <v>147</v>
      </c>
      <c r="M17" s="175"/>
      <c r="N17" s="176" t="s">
        <v>148</v>
      </c>
      <c r="O17" s="177"/>
      <c r="Q17" s="179" t="s">
        <v>149</v>
      </c>
      <c r="R17" s="179"/>
      <c r="S17" s="176"/>
      <c r="T17" s="177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80" t="s">
        <v>121</v>
      </c>
      <c r="C22" s="180"/>
      <c r="D22" s="180"/>
      <c r="E22" s="180"/>
      <c r="G22" s="180" t="s">
        <v>121</v>
      </c>
      <c r="H22" s="180"/>
      <c r="I22" s="180"/>
      <c r="J22" s="180"/>
    </row>
    <row r="23" spans="2:20" ht="14.25" thickTop="1">
      <c r="B23" s="33" t="s">
        <v>122</v>
      </c>
      <c r="C23" s="34"/>
      <c r="D23" s="181"/>
      <c r="E23" s="182"/>
      <c r="G23" s="33" t="s">
        <v>122</v>
      </c>
      <c r="H23" s="34"/>
      <c r="I23" s="181"/>
      <c r="J23" s="182"/>
    </row>
    <row r="24" spans="2:20" ht="13.5">
      <c r="B24" s="170" t="s">
        <v>124</v>
      </c>
      <c r="C24" s="170"/>
      <c r="D24" s="171"/>
      <c r="E24" s="172"/>
      <c r="G24" s="170" t="s">
        <v>183</v>
      </c>
      <c r="H24" s="170"/>
      <c r="I24" s="171"/>
      <c r="J24" s="172"/>
    </row>
    <row r="25" spans="2:20" ht="13.5">
      <c r="B25" s="170" t="s">
        <v>127</v>
      </c>
      <c r="C25" s="170"/>
      <c r="D25" s="171"/>
      <c r="E25" s="172"/>
      <c r="G25" s="170" t="s">
        <v>181</v>
      </c>
      <c r="H25" s="170"/>
      <c r="I25" s="171"/>
      <c r="J25" s="172"/>
    </row>
    <row r="26" spans="2:20" ht="13.5">
      <c r="B26" s="170" t="s">
        <v>129</v>
      </c>
      <c r="C26" s="170"/>
      <c r="D26" s="173"/>
      <c r="E26" s="174"/>
      <c r="G26" s="111" t="s">
        <v>182</v>
      </c>
      <c r="H26" s="111"/>
      <c r="I26" s="171"/>
      <c r="J26" s="172"/>
    </row>
    <row r="27" spans="2:20" ht="13.5">
      <c r="B27" s="170" t="s">
        <v>131</v>
      </c>
      <c r="C27" s="170"/>
      <c r="D27" s="171"/>
      <c r="E27" s="172"/>
      <c r="G27" s="170" t="s">
        <v>131</v>
      </c>
      <c r="H27" s="170"/>
      <c r="I27" s="171"/>
      <c r="J27" s="172"/>
    </row>
    <row r="28" spans="2:20" ht="13.5">
      <c r="B28" s="170" t="s">
        <v>134</v>
      </c>
      <c r="C28" s="170"/>
      <c r="D28" s="178"/>
      <c r="E28" s="172"/>
      <c r="G28" s="170" t="s">
        <v>134</v>
      </c>
      <c r="H28" s="170"/>
      <c r="I28" s="178"/>
      <c r="J28" s="172"/>
    </row>
    <row r="29" spans="2:20" ht="13.5">
      <c r="B29" s="170" t="s">
        <v>136</v>
      </c>
      <c r="C29" s="170"/>
      <c r="D29" s="171"/>
      <c r="E29" s="172"/>
      <c r="G29" s="170" t="s">
        <v>136</v>
      </c>
      <c r="H29" s="170"/>
      <c r="I29" s="171"/>
      <c r="J29" s="172"/>
    </row>
    <row r="30" spans="2:20" ht="13.5">
      <c r="B30" s="170" t="s">
        <v>138</v>
      </c>
      <c r="C30" s="170"/>
      <c r="D30" s="171"/>
      <c r="E30" s="172"/>
      <c r="G30" s="170" t="s">
        <v>179</v>
      </c>
      <c r="H30" s="170"/>
      <c r="I30" s="112"/>
      <c r="J30" s="113"/>
    </row>
    <row r="31" spans="2:20" ht="13.5">
      <c r="B31" s="170" t="s">
        <v>140</v>
      </c>
      <c r="C31" s="170"/>
      <c r="D31" s="171"/>
      <c r="E31" s="172"/>
      <c r="G31" s="170" t="s">
        <v>180</v>
      </c>
      <c r="H31" s="170"/>
      <c r="I31" s="171"/>
      <c r="J31" s="172"/>
    </row>
    <row r="32" spans="2:20" ht="13.5">
      <c r="B32" s="170" t="s">
        <v>142</v>
      </c>
      <c r="C32" s="170"/>
      <c r="D32" s="171"/>
      <c r="E32" s="172"/>
      <c r="G32" s="170" t="s">
        <v>140</v>
      </c>
      <c r="H32" s="170"/>
      <c r="I32" s="171"/>
      <c r="J32" s="172"/>
    </row>
    <row r="33" spans="2:10" ht="13.5">
      <c r="B33" s="170" t="s">
        <v>190</v>
      </c>
      <c r="C33" s="170"/>
      <c r="D33" s="173"/>
      <c r="E33" s="174"/>
      <c r="G33" s="170" t="s">
        <v>142</v>
      </c>
      <c r="H33" s="170"/>
      <c r="I33" s="171"/>
      <c r="J33" s="172"/>
    </row>
    <row r="34" spans="2:10" ht="14.25" thickBot="1">
      <c r="B34" s="175" t="s">
        <v>147</v>
      </c>
      <c r="C34" s="175"/>
      <c r="D34" s="176"/>
      <c r="E34" s="177"/>
      <c r="G34" s="170" t="s">
        <v>145</v>
      </c>
      <c r="H34" s="170"/>
      <c r="I34" s="173"/>
      <c r="J34" s="174"/>
    </row>
    <row r="35" spans="2:10" ht="15" thickTop="1" thickBot="1">
      <c r="G35" s="175" t="s">
        <v>147</v>
      </c>
      <c r="H35" s="175"/>
      <c r="I35" s="176"/>
      <c r="J35" s="177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zoomScaleNormal="100" workbookViewId="0">
      <selection activeCell="S11" sqref="C10:S11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4" t="s">
        <v>37</v>
      </c>
      <c r="C1" s="184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3" ca="1" si="0">TODAY()</f>
        <v>43123</v>
      </c>
      <c r="F8" s="21">
        <f t="shared" ref="F8:F9" ca="1" si="1">E8+H8</f>
        <v>43153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-195.41196669811507</v>
      </c>
      <c r="M8" s="25">
        <v>80</v>
      </c>
      <c r="N8" s="24">
        <f t="shared" ref="N8:N9" si="3">M8/10000*I8*P8</f>
        <v>2.5722739726027397</v>
      </c>
      <c r="O8" s="24">
        <f t="shared" ref="O8:O9" si="4">IF(L8&lt;=0,ABS(L8)+N8,L8-N8)</f>
        <v>197.98424067071781</v>
      </c>
      <c r="P8" s="20">
        <f>RTD("wdf.rtq",,D8,"LastPrice")</f>
        <v>3912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5.0609468474109867E-2</v>
      </c>
      <c r="U8" s="24">
        <f>_xll.dnetGBlackScholesNGreeks("delta",$Q8,$P8,$G8,$I8,$C$3,$J8,$K8,$C$4)*R8</f>
        <v>-0.64723659006631351</v>
      </c>
      <c r="V8" s="24">
        <f>_xll.dnetGBlackScholesNGreeks("vega",$Q8,$P8,$G8,$I8,$C$3,$J8,$K8,$C$4)*R8</f>
        <v>-4.1543628819329115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43123</v>
      </c>
      <c r="F9" s="8">
        <f t="shared" ca="1" si="1"/>
        <v>43155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162</v>
      </c>
      <c r="D10" s="10" t="s">
        <v>193</v>
      </c>
      <c r="E10" s="8">
        <f t="shared" ca="1" si="0"/>
        <v>43123</v>
      </c>
      <c r="F10" s="8">
        <f t="shared" ref="F10:F11" ca="1" si="7">E10+H10</f>
        <v>43182</v>
      </c>
      <c r="G10" s="10">
        <v>15525</v>
      </c>
      <c r="H10" s="10">
        <v>59</v>
      </c>
      <c r="I10" s="12">
        <f>(H10-5)/365</f>
        <v>0.14794520547945206</v>
      </c>
      <c r="J10" s="12">
        <v>0</v>
      </c>
      <c r="K10" s="9">
        <v>0.1</v>
      </c>
      <c r="L10" s="13">
        <f>_xll.dnetGBlackScholesNGreeks("price",$Q10,$P10,$G10,$I10,$C$3,$J10,$K10,$C$4)*R10</f>
        <v>260.95988695076812</v>
      </c>
      <c r="M10" s="15"/>
      <c r="N10" s="13">
        <f t="shared" ref="N10:N11" si="8">M10/10000*I10*P10</f>
        <v>0</v>
      </c>
      <c r="O10" s="13">
        <f t="shared" ref="O10:O11" si="9">IF(L10&lt;=0,ABS(L10)+N10,L10-N10)</f>
        <v>260.95988695076812</v>
      </c>
      <c r="P10" s="11">
        <f>RTD("wdf.rtq",,D10,"LastPrice")</f>
        <v>15570</v>
      </c>
      <c r="Q10" s="10" t="s">
        <v>24</v>
      </c>
      <c r="R10" s="10">
        <f t="shared" ref="R10:R11" si="10">IF(S10="中金买入",1,-1)</f>
        <v>1</v>
      </c>
      <c r="S10" s="10" t="s">
        <v>151</v>
      </c>
      <c r="T10" s="14">
        <f t="shared" ref="T10:T11" si="11">O10/P10</f>
        <v>1.6760429476606817E-2</v>
      </c>
      <c r="U10" s="13">
        <f>_xll.dnetGBlackScholesNGreeks("delta",$Q10,$P10,$G10,$I10,$C$3,$J10,$K10,$C$4)*R10</f>
        <v>0.53604800241373596</v>
      </c>
      <c r="V10" s="13">
        <f>_xll.dnetGBlackScholesNGreeks("vega",$Q10,$P10,$G10,$I10,$C$3,$J10,$K10,$C$4)*R10</f>
        <v>23.714448201856158</v>
      </c>
    </row>
    <row r="11" spans="1:22">
      <c r="A11" s="53"/>
      <c r="B11" s="13" t="s">
        <v>172</v>
      </c>
      <c r="C11" s="10" t="s">
        <v>162</v>
      </c>
      <c r="D11" s="10" t="s">
        <v>193</v>
      </c>
      <c r="E11" s="8">
        <f t="shared" ca="1" si="0"/>
        <v>43123</v>
      </c>
      <c r="F11" s="8">
        <f t="shared" ca="1" si="7"/>
        <v>43182</v>
      </c>
      <c r="G11" s="10">
        <v>16000</v>
      </c>
      <c r="H11" s="10">
        <v>59</v>
      </c>
      <c r="I11" s="12">
        <f>(H11-5)/365</f>
        <v>0.14794520547945206</v>
      </c>
      <c r="J11" s="12">
        <v>0</v>
      </c>
      <c r="K11" s="9">
        <v>0.1</v>
      </c>
      <c r="L11" s="13">
        <f>_xll.dnetGBlackScholesNGreeks("price",$Q11,$P11,$G11,$I11,$C$3,$J11,$K11,$C$4)*R11</f>
        <v>85.270634669337142</v>
      </c>
      <c r="M11" s="15"/>
      <c r="N11" s="13">
        <f t="shared" si="8"/>
        <v>0</v>
      </c>
      <c r="O11" s="13">
        <f t="shared" si="9"/>
        <v>85.270634669337142</v>
      </c>
      <c r="P11" s="11">
        <f>RTD("wdf.rtq",,D11,"LastPrice")</f>
        <v>15570</v>
      </c>
      <c r="Q11" s="10" t="s">
        <v>24</v>
      </c>
      <c r="R11" s="10">
        <f t="shared" si="10"/>
        <v>1</v>
      </c>
      <c r="S11" s="10" t="s">
        <v>151</v>
      </c>
      <c r="T11" s="14">
        <f t="shared" si="11"/>
        <v>5.4765982446587759E-3</v>
      </c>
      <c r="U11" s="13">
        <f>_xll.dnetGBlackScholesNGreeks("delta",$Q11,$P11,$G11,$I11,$C$3,$J11,$K11,$C$4)*R11</f>
        <v>0.24467384739637055</v>
      </c>
      <c r="V11" s="13">
        <f>_xll.dnetGBlackScholesNGreeks("vega",$Q11,$P11,$G11,$I11,$C$3,$J11,$K11,$C$4)*R11</f>
        <v>18.747962634538908</v>
      </c>
    </row>
    <row r="12" spans="1:22">
      <c r="A12" s="53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2">
      <c r="A13" s="53"/>
      <c r="B13" s="13"/>
      <c r="C13" s="10"/>
      <c r="D13" s="10"/>
      <c r="E13" s="8"/>
      <c r="F13" s="8"/>
      <c r="G13" s="10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2">
      <c r="A14" s="53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2">
      <c r="A15" s="53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2">
      <c r="A16" s="53"/>
      <c r="B16" s="13"/>
      <c r="C16" s="10"/>
      <c r="D16" s="168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7" t="s">
        <v>37</v>
      </c>
      <c r="C1" s="184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43123</v>
      </c>
      <c r="G8" s="65">
        <f ca="1">F8+I8</f>
        <v>43153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43123</v>
      </c>
      <c r="G9" s="73">
        <f ca="1">G8</f>
        <v>43153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43123</v>
      </c>
      <c r="G10" s="81">
        <f ca="1">G9</f>
        <v>43153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4" t="s">
        <v>38</v>
      </c>
      <c r="C1" s="184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3912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55">
        <v>0.02</v>
      </c>
      <c r="M8" s="21">
        <f ca="1">TODAY()</f>
        <v>43123</v>
      </c>
      <c r="N8" s="21">
        <f ca="1">M8+O8</f>
        <v>43153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-78.239999999999995</v>
      </c>
      <c r="T8" s="25">
        <v>80</v>
      </c>
      <c r="U8" s="24">
        <f>T8/10000*P8*H8</f>
        <v>2.5722739726027397</v>
      </c>
      <c r="V8" s="24">
        <f>IF(S8&lt;=0,ABS(S8)+U8,S8-U8)</f>
        <v>80.812273972602739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43123</v>
      </c>
      <c r="N9" s="8">
        <f ca="1">M9+O9</f>
        <v>43303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8" t="s">
        <v>37</v>
      </c>
      <c r="C1" s="18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3912</v>
      </c>
      <c r="I8" s="19">
        <v>3800</v>
      </c>
      <c r="J8" s="21">
        <f ca="1">TODAY()</f>
        <v>43123</v>
      </c>
      <c r="K8" s="21">
        <f ca="1">J8+L8</f>
        <v>43153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197.49959690082233</v>
      </c>
      <c r="P8" s="25">
        <v>80</v>
      </c>
      <c r="Q8" s="24">
        <f>P8/10000*M8*H8*(-E8)</f>
        <v>2.5722739726027397</v>
      </c>
      <c r="R8" s="24">
        <f>O8+Q8</f>
        <v>200.07187087342507</v>
      </c>
      <c r="S8" s="26">
        <f>R8/H8</f>
        <v>5.1143116276437903E-2</v>
      </c>
      <c r="T8" s="24">
        <f>_xll.dnetGBlackScholesNGreeks("delta",$G8,$H8,$I8,$M8,$C$3,$C$4,$N8,$C$4)</f>
        <v>0.65130526656957954</v>
      </c>
      <c r="U8" s="24">
        <f>_xll.dnetGBlackScholesNGreeks("vega",$G8,$H8,$I8,$M8,$C$3,$C$4,$N8)</f>
        <v>4.1424752476784761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43123</v>
      </c>
      <c r="K9" s="8">
        <f ca="1">J9+L9</f>
        <v>43153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43123</v>
      </c>
      <c r="K10" s="8">
        <f ca="1">J10+L10</f>
        <v>43153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2018-01-23T08:38:27Z</dcterms:modified>
</cp:coreProperties>
</file>